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7560" tabRatio="913" activeTab="8"/>
  </bookViews>
  <sheets>
    <sheet name="Ввод КР" sheetId="1" r:id="rId1"/>
    <sheet name="Результаты КР" sheetId="2" r:id="rId2"/>
    <sheet name="Диаграмма1_уровни уч.комп. " sheetId="3" r:id="rId3"/>
    <sheet name="Диаграмма2_задания" sheetId="4" r:id="rId4"/>
    <sheet name="Диаграмма3_инд.рез." sheetId="5" r:id="rId5"/>
    <sheet name="Справляемость_КР" sheetId="6" state="hidden" r:id="rId6"/>
    <sheet name="Ввод ГП" sheetId="7" r:id="rId7"/>
    <sheet name="Диаграмма4_рез.ГП" sheetId="8" r:id="rId8"/>
    <sheet name="Диаграмма5_УУД" sheetId="9" r:id="rId9"/>
  </sheets>
  <definedNames/>
  <calcPr fullCalcOnLoad="1"/>
</workbook>
</file>

<file path=xl/comments2.xml><?xml version="1.0" encoding="utf-8"?>
<comments xmlns="http://schemas.openxmlformats.org/spreadsheetml/2006/main">
  <authors>
    <author>Anna</author>
  </authors>
  <commentList>
    <comment ref="H4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- ниже базового;
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- базовый;
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- повышенный
</t>
        </r>
      </text>
    </comment>
  </commentList>
</comments>
</file>

<file path=xl/sharedStrings.xml><?xml version="1.0" encoding="utf-8"?>
<sst xmlns="http://schemas.openxmlformats.org/spreadsheetml/2006/main" count="108" uniqueCount="78">
  <si>
    <t>Номер задания
(№ задания, максимальный балл за задание)</t>
  </si>
  <si>
    <t>№  по журналу</t>
  </si>
  <si>
    <t>№ варианта</t>
  </si>
  <si>
    <t>Таблица 1</t>
  </si>
  <si>
    <t>Наименование ОУ</t>
  </si>
  <si>
    <t>Класс</t>
  </si>
  <si>
    <t>Дата проведения</t>
  </si>
  <si>
    <t>ДД.ММ.ГГГГ</t>
  </si>
  <si>
    <t>Успешность выполнения работы, %</t>
  </si>
  <si>
    <t>Таблица 2</t>
  </si>
  <si>
    <t>№ п/п</t>
  </si>
  <si>
    <t>Общий
балл</t>
  </si>
  <si>
    <t>Границы, в которых находится ДМТ</t>
  </si>
  <si>
    <t>Уровень сформированности учебной компетентности</t>
  </si>
  <si>
    <t>граница базового</t>
  </si>
  <si>
    <t>низ</t>
  </si>
  <si>
    <t>верх</t>
  </si>
  <si>
    <t>граница повышенного</t>
  </si>
  <si>
    <t>Код участия</t>
  </si>
  <si>
    <t>Количество участников</t>
  </si>
  <si>
    <t>ниже базового (1)</t>
  </si>
  <si>
    <t>базовый (2)</t>
  </si>
  <si>
    <t>повышенный (3)</t>
  </si>
  <si>
    <t>Наименование метапредметного результата</t>
  </si>
  <si>
    <t>Количество баллов</t>
  </si>
  <si>
    <t>1 группа</t>
  </si>
  <si>
    <t>2 группа</t>
  </si>
  <si>
    <t>3 группа</t>
  </si>
  <si>
    <t>4 группа</t>
  </si>
  <si>
    <t>1.</t>
  </si>
  <si>
    <t>2.</t>
  </si>
  <si>
    <t>3.</t>
  </si>
  <si>
    <t>4.</t>
  </si>
  <si>
    <t>5.</t>
  </si>
  <si>
    <t>5 группа</t>
  </si>
  <si>
    <t>6 группа</t>
  </si>
  <si>
    <t>7 группа</t>
  </si>
  <si>
    <t>8 группа</t>
  </si>
  <si>
    <t>Сводная  таблица успешности работы в группах</t>
  </si>
  <si>
    <t>Количество групп:</t>
  </si>
  <si>
    <r>
      <t>К</t>
    </r>
    <r>
      <rPr>
        <b/>
        <vertAlign val="subscript"/>
        <sz val="12"/>
        <rFont val="Times New Roman"/>
        <family val="1"/>
      </rPr>
      <t>достижений</t>
    </r>
  </si>
  <si>
    <t>УСПЕШНОСТЬ ВЫПОЛНЕНИЯ ГРУППОВОЙ РАБОТЫ,%</t>
  </si>
  <si>
    <t xml:space="preserve">ИТОГО ЗА ВСЮ РАБОТУ, БАЛЛЫ </t>
  </si>
  <si>
    <t>Номер УУД</t>
  </si>
  <si>
    <t>Данные для диаграммы по освоению компетенций:</t>
  </si>
  <si>
    <t>Таблица 3</t>
  </si>
  <si>
    <t>Ввод результатов выполнения заданий комплексной письменной работы</t>
  </si>
  <si>
    <t>Результаты выполнения комплексной письменной работы</t>
  </si>
  <si>
    <t>Среднее для класса</t>
  </si>
  <si>
    <t>К2</t>
  </si>
  <si>
    <t>К5</t>
  </si>
  <si>
    <t>К11</t>
  </si>
  <si>
    <t>К14</t>
  </si>
  <si>
    <t>Текст 1</t>
  </si>
  <si>
    <t>Текст 2</t>
  </si>
  <si>
    <t>Таблицы 1,2</t>
  </si>
  <si>
    <t>Диагр.</t>
  </si>
  <si>
    <t>Диалог</t>
  </si>
  <si>
    <t>Текст 3</t>
  </si>
  <si>
    <t>Инф.</t>
  </si>
  <si>
    <t>со</t>
  </si>
  <si>
    <t>ДМТ&lt;58</t>
  </si>
  <si>
    <t>58%&lt;=ДМТ&lt;81%</t>
  </si>
  <si>
    <t>ДМТ&gt;=81%</t>
  </si>
  <si>
    <t>Целеполагание</t>
  </si>
  <si>
    <t>Планирование</t>
  </si>
  <si>
    <t>Распределение функций</t>
  </si>
  <si>
    <t>Исполнение плана проекта</t>
  </si>
  <si>
    <t>Частота конфликтов</t>
  </si>
  <si>
    <t>6.</t>
  </si>
  <si>
    <t>Завершение конфликта</t>
  </si>
  <si>
    <t>7.</t>
  </si>
  <si>
    <t>Активность группы</t>
  </si>
  <si>
    <t>Оценка созданного продукта</t>
  </si>
  <si>
    <t>Оценка представления проекта</t>
  </si>
  <si>
    <t>Б</t>
  </si>
  <si>
    <t>МОУ гимназия № 18 г.Рыбинск</t>
  </si>
  <si>
    <t>07.05.2014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</si>
</sst>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color indexed="55"/>
      <name val="Arial Cyr"/>
      <family val="0"/>
    </font>
    <font>
      <b/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0"/>
      <color indexed="10"/>
      <name val="Arial Cyr"/>
      <family val="0"/>
    </font>
    <font>
      <b/>
      <vertAlign val="subscript"/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9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.2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.75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.25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/>
    </xf>
    <xf numFmtId="168" fontId="3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1" fillId="0" borderId="29" xfId="0" applyFont="1" applyBorder="1" applyAlignment="1">
      <alignment wrapText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0" fillId="0" borderId="32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8" fontId="3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/>
      <protection hidden="1"/>
    </xf>
    <xf numFmtId="168" fontId="8" fillId="0" borderId="10" xfId="0" applyNumberFormat="1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168" fontId="8" fillId="0" borderId="21" xfId="0" applyNumberFormat="1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168" fontId="8" fillId="0" borderId="1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0" fillId="0" borderId="40" xfId="0" applyBorder="1" applyAlignment="1" applyProtection="1">
      <alignment/>
      <protection/>
    </xf>
    <xf numFmtId="0" fontId="1" fillId="0" borderId="41" xfId="0" applyFont="1" applyFill="1" applyBorder="1" applyAlignment="1">
      <alignment horizontal="center"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10" xfId="0" applyFill="1" applyBorder="1" applyAlignment="1">
      <alignment/>
    </xf>
    <xf numFmtId="168" fontId="14" fillId="36" borderId="25" xfId="0" applyNumberFormat="1" applyFont="1" applyFill="1" applyBorder="1" applyAlignment="1">
      <alignment horizontal="center"/>
    </xf>
    <xf numFmtId="168" fontId="14" fillId="36" borderId="43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0" fontId="0" fillId="0" borderId="45" xfId="0" applyFont="1" applyBorder="1" applyAlignment="1">
      <alignment horizontal="center" textRotation="90"/>
    </xf>
    <xf numFmtId="0" fontId="0" fillId="0" borderId="46" xfId="0" applyFont="1" applyBorder="1" applyAlignment="1">
      <alignment horizontal="center" textRotation="90"/>
    </xf>
    <xf numFmtId="0" fontId="0" fillId="0" borderId="47" xfId="0" applyFont="1" applyBorder="1" applyAlignment="1">
      <alignment horizontal="center" textRotation="90"/>
    </xf>
    <xf numFmtId="0" fontId="0" fillId="0" borderId="33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50" xfId="0" applyFont="1" applyBorder="1" applyAlignment="1">
      <alignment horizontal="center" textRotation="90"/>
    </xf>
    <xf numFmtId="0" fontId="8" fillId="0" borderId="45" xfId="0" applyFont="1" applyBorder="1" applyAlignment="1">
      <alignment horizontal="center" textRotation="90" wrapText="1"/>
    </xf>
    <xf numFmtId="0" fontId="8" fillId="0" borderId="46" xfId="0" applyFont="1" applyBorder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3" fillId="0" borderId="5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49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Распределение обучающихся класса по уровням сформированости учебной компетентности</a:t>
            </a:r>
          </a:p>
        </c:rich>
      </c:tx>
      <c:layout>
        <c:manualLayout>
          <c:xMode val="factor"/>
          <c:yMode val="factor"/>
          <c:x val="-0.002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22575"/>
          <c:w val="0.781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76765E"/>
                  </a:gs>
                  <a:gs pos="50000">
                    <a:srgbClr val="FFFFCC"/>
                  </a:gs>
                  <a:gs pos="100000">
                    <a:srgbClr val="767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63B3B"/>
                  </a:gs>
                  <a:gs pos="50000">
                    <a:srgbClr val="FF8080"/>
                  </a:gs>
                  <a:gs pos="100000">
                    <a:srgbClr val="763B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Справляемость_КР!$AB$2:$AD$2</c:f>
              <c:strCache>
                <c:ptCount val="3"/>
                <c:pt idx="0">
                  <c:v>ниже базового (1)</c:v>
                </c:pt>
                <c:pt idx="1">
                  <c:v>базовый (2)</c:v>
                </c:pt>
                <c:pt idx="2">
                  <c:v>повышенный (3)</c:v>
                </c:pt>
              </c:strCache>
            </c:strRef>
          </c:cat>
          <c:val>
            <c:numRef>
              <c:f>Справляемость_КР!$AB$45:$AD$45</c:f>
              <c:numCache>
                <c:ptCount val="3"/>
                <c:pt idx="0">
                  <c:v>21.73913043478261</c:v>
                </c:pt>
                <c:pt idx="1">
                  <c:v>69.56521739130434</c:v>
                </c:pt>
                <c:pt idx="2">
                  <c:v>8.695652173913043</c:v>
                </c:pt>
              </c:numCache>
            </c:numRef>
          </c:val>
        </c:ser>
        <c:axId val="34853611"/>
        <c:axId val="45247044"/>
      </c:bar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Количество обучающихся в %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85361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Результаты выполнения заданий комплексной письменной работы по классу</a:t>
            </a:r>
          </a:p>
        </c:rich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4675"/>
          <c:w val="0.8435"/>
          <c:h val="0.77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Справляемость_КР!$C$3:$AA$3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К2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К5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К11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К14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</c:strCache>
            </c:strRef>
          </c:cat>
          <c:val>
            <c:numRef>
              <c:f>Справляемость_КР!$C$45:$AA$45</c:f>
              <c:numCache>
                <c:ptCount val="25"/>
                <c:pt idx="0">
                  <c:v>43.47826086956522</c:v>
                </c:pt>
                <c:pt idx="1">
                  <c:v>82.6086956521739</c:v>
                </c:pt>
                <c:pt idx="2">
                  <c:v>34.78260869565217</c:v>
                </c:pt>
                <c:pt idx="3">
                  <c:v>91.30434782608695</c:v>
                </c:pt>
                <c:pt idx="4">
                  <c:v>91.30434782608695</c:v>
                </c:pt>
                <c:pt idx="5">
                  <c:v>82.6086956521739</c:v>
                </c:pt>
                <c:pt idx="6">
                  <c:v>60.86956521739131</c:v>
                </c:pt>
                <c:pt idx="7">
                  <c:v>91.30434782608695</c:v>
                </c:pt>
                <c:pt idx="8">
                  <c:v>95.65217391304348</c:v>
                </c:pt>
                <c:pt idx="9">
                  <c:v>21.73913043478261</c:v>
                </c:pt>
                <c:pt idx="10">
                  <c:v>86.95652173913044</c:v>
                </c:pt>
                <c:pt idx="11">
                  <c:v>91.30434782608695</c:v>
                </c:pt>
                <c:pt idx="12">
                  <c:v>4.3478260869565215</c:v>
                </c:pt>
                <c:pt idx="13">
                  <c:v>8.695652173913043</c:v>
                </c:pt>
                <c:pt idx="14">
                  <c:v>69.56521739130434</c:v>
                </c:pt>
                <c:pt idx="15">
                  <c:v>82.6086956521739</c:v>
                </c:pt>
                <c:pt idx="16">
                  <c:v>82.6086956521739</c:v>
                </c:pt>
                <c:pt idx="17">
                  <c:v>4.3478260869565215</c:v>
                </c:pt>
                <c:pt idx="18">
                  <c:v>82.6086956521739</c:v>
                </c:pt>
                <c:pt idx="19">
                  <c:v>82.6086956521739</c:v>
                </c:pt>
                <c:pt idx="20">
                  <c:v>73.91304347826086</c:v>
                </c:pt>
                <c:pt idx="21">
                  <c:v>82.6086956521739</c:v>
                </c:pt>
                <c:pt idx="22">
                  <c:v>91.30434782608695</c:v>
                </c:pt>
                <c:pt idx="23">
                  <c:v>82.6086956521739</c:v>
                </c:pt>
                <c:pt idx="24">
                  <c:v>78.26086956521739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задание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Количество обучающихся, выполнивших задание полностью,%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Индивидуальные результаты обучающихся класса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75"/>
          <c:w val="0.8805"/>
          <c:h val="0.68725"/>
        </c:manualLayout>
      </c:layout>
      <c:scatterChart>
        <c:scatterStyle val="lineMarker"/>
        <c:varyColors val="0"/>
        <c:ser>
          <c:idx val="0"/>
          <c:order val="0"/>
          <c:tx>
            <c:v>индивидуальный результат обучающегося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'Результаты КР'!$D$7:$D$46</c:f>
              <c:numCache>
                <c:ptCount val="40"/>
                <c:pt idx="0">
                  <c:v>38.46153846153847</c:v>
                </c:pt>
                <c:pt idx="1">
                  <c:v>53.84615384615385</c:v>
                </c:pt>
                <c:pt idx="2">
                  <c:v>65.38461538461539</c:v>
                </c:pt>
                <c:pt idx="3">
                  <c:v>57.692307692307686</c:v>
                </c:pt>
                <c:pt idx="4">
                  <c:v>76.92307692307693</c:v>
                </c:pt>
                <c:pt idx="5">
                  <c:v>80.76923076923077</c:v>
                </c:pt>
                <c:pt idx="6">
                  <c:v>84.61538461538461</c:v>
                </c:pt>
                <c:pt idx="7">
                  <c:v>61.53846153846154</c:v>
                </c:pt>
                <c:pt idx="8">
                  <c:v>76.92307692307693</c:v>
                </c:pt>
                <c:pt idx="9">
                  <c:v>65.38461538461539</c:v>
                </c:pt>
                <c:pt idx="10">
                  <c:v>73.07692307692307</c:v>
                </c:pt>
                <c:pt idx="11">
                  <c:v>73.07692307692307</c:v>
                </c:pt>
                <c:pt idx="12">
                  <c:v>0</c:v>
                </c:pt>
                <c:pt idx="13">
                  <c:v>80.76923076923077</c:v>
                </c:pt>
                <c:pt idx="14">
                  <c:v>76.92307692307693</c:v>
                </c:pt>
                <c:pt idx="15">
                  <c:v>0</c:v>
                </c:pt>
                <c:pt idx="16">
                  <c:v>76.92307692307693</c:v>
                </c:pt>
                <c:pt idx="17">
                  <c:v>69.23076923076923</c:v>
                </c:pt>
                <c:pt idx="18">
                  <c:v>65.38461538461539</c:v>
                </c:pt>
                <c:pt idx="19">
                  <c:v>65.38461538461539</c:v>
                </c:pt>
                <c:pt idx="20">
                  <c:v>76.92307692307693</c:v>
                </c:pt>
                <c:pt idx="21">
                  <c:v>57.692307692307686</c:v>
                </c:pt>
                <c:pt idx="22">
                  <c:v>57.692307692307686</c:v>
                </c:pt>
                <c:pt idx="23">
                  <c:v>65.38461538461539</c:v>
                </c:pt>
                <c:pt idx="24">
                  <c:v>84.61538461538461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4642943"/>
        <c:axId val="43351032"/>
      </c:scatterChart>
      <c:valAx>
        <c:axId val="3464294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№ учащегося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351032"/>
        <c:crosses val="autoZero"/>
        <c:crossBetween val="midCat"/>
        <c:dispUnits/>
        <c:majorUnit val="1"/>
        <c:minorUnit val="1"/>
      </c:valAx>
      <c:valAx>
        <c:axId val="433510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успешность выполнения работы,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4294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90225"/>
          <c:w val="0.352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Средний уровень достижения метапредметных результатов, проверяемых групповой работой, по классу</a:t>
            </a:r>
          </a:p>
        </c:rich>
      </c:tx>
      <c:layout>
        <c:manualLayout>
          <c:xMode val="factor"/>
          <c:yMode val="factor"/>
          <c:x val="0.005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0625"/>
          <c:w val="0.8955"/>
          <c:h val="0.73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254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'Ввод ГП'!$B$21:$B$29</c:f>
              <c:strCache>
                <c:ptCount val="9"/>
                <c:pt idx="0">
                  <c:v>Целеполагание</c:v>
                </c:pt>
                <c:pt idx="1">
                  <c:v>Планирование</c:v>
                </c:pt>
                <c:pt idx="2">
                  <c:v>Распределение функций</c:v>
                </c:pt>
                <c:pt idx="3">
                  <c:v>Исполнение плана проекта</c:v>
                </c:pt>
                <c:pt idx="4">
                  <c:v>Частота конфликтов</c:v>
                </c:pt>
                <c:pt idx="5">
                  <c:v>Завершение конфликта</c:v>
                </c:pt>
                <c:pt idx="6">
                  <c:v>Активность группы</c:v>
                </c:pt>
                <c:pt idx="7">
                  <c:v>Оценка созданного продукта</c:v>
                </c:pt>
                <c:pt idx="8">
                  <c:v>Оценка представления проекта</c:v>
                </c:pt>
              </c:strCache>
            </c:strRef>
          </c:cat>
          <c:val>
            <c:numRef>
              <c:f>'Ввод ГП'!$C$21:$C$29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60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70</c:v>
                </c:pt>
                <c:pt idx="8">
                  <c:v>80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 достижений, 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61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Обобщенные результаты освоения компетенций (УУД) по классу на основе результатов комплексной письменной работы и группового проекта</a:t>
            </a:r>
          </a:p>
        </c:rich>
      </c:tx>
      <c:layout>
        <c:manualLayout>
          <c:xMode val="factor"/>
          <c:yMode val="factor"/>
          <c:x val="-0.013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675"/>
          <c:w val="0.4235"/>
          <c:h val="0.69025"/>
        </c:manualLayout>
      </c:layout>
      <c:radarChart>
        <c:radarStyle val="marker"/>
        <c:varyColors val="0"/>
        <c:ser>
          <c:idx val="0"/>
          <c:order val="0"/>
          <c:tx>
            <c:v>результат по классу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Справляемость_КР!$AE$49:$AO$49</c:f>
              <c:numCache>
                <c:ptCount val="11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11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Справляемость_КР!$AE$50:$AO$50</c:f>
              <c:numCache>
                <c:ptCount val="11"/>
                <c:pt idx="0">
                  <c:v>97.10144927536231</c:v>
                </c:pt>
                <c:pt idx="1">
                  <c:v>71.73913043478261</c:v>
                </c:pt>
                <c:pt idx="2">
                  <c:v>78.51662404092069</c:v>
                </c:pt>
                <c:pt idx="3">
                  <c:v>70</c:v>
                </c:pt>
                <c:pt idx="4">
                  <c:v>82.6086956521739</c:v>
                </c:pt>
                <c:pt idx="5">
                  <c:v>82.6086956521739</c:v>
                </c:pt>
                <c:pt idx="6">
                  <c:v>70.2608695652174</c:v>
                </c:pt>
                <c:pt idx="7">
                  <c:v>70</c:v>
                </c:pt>
                <c:pt idx="8">
                  <c:v>78.26086956521739</c:v>
                </c:pt>
                <c:pt idx="9">
                  <c:v>91.80124223602483</c:v>
                </c:pt>
                <c:pt idx="10">
                  <c:v>40</c:v>
                </c:pt>
              </c:numCache>
            </c:numRef>
          </c:val>
        </c:ser>
        <c:axId val="61736339"/>
        <c:axId val="18756140"/>
      </c:radarChart>
      <c:catAx>
        <c:axId val="617363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756140"/>
        <c:crosses val="autoZero"/>
        <c:auto val="0"/>
        <c:lblOffset val="100"/>
        <c:tickLblSkip val="1"/>
        <c:noMultiLvlLbl val="0"/>
      </c:catAx>
      <c:valAx>
        <c:axId val="187561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73633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731"/>
          <c:w val="0.219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0.14175</cdr:y>
    </cdr:from>
    <cdr:to>
      <cdr:x>0.7085</cdr:x>
      <cdr:y>0.1865</cdr:y>
    </cdr:to>
    <cdr:sp textlink="Справляемость_КР!$B$49">
      <cdr:nvSpPr>
        <cdr:cNvPr id="1" name="Text Box 1"/>
        <cdr:cNvSpPr txBox="1">
          <a:spLocks noChangeArrowheads="1"/>
        </cdr:cNvSpPr>
      </cdr:nvSpPr>
      <cdr:spPr>
        <a:xfrm>
          <a:off x="3057525" y="800100"/>
          <a:ext cx="3486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01ef7ce-8726-412e-8cbd-850439005039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5 класс, </a:t>
          </a:fld>
        </a:p>
      </cdr:txBody>
    </cdr:sp>
  </cdr:relSizeAnchor>
  <cdr:relSizeAnchor xmlns:cdr="http://schemas.openxmlformats.org/drawingml/2006/chartDrawing">
    <cdr:from>
      <cdr:x>0.87625</cdr:x>
      <cdr:y>0</cdr:y>
    </cdr:from>
    <cdr:to>
      <cdr:x>1</cdr:x>
      <cdr:y>0.0505</cdr:y>
    </cdr:to>
    <cdr:sp>
      <cdr:nvSpPr>
        <cdr:cNvPr id="2" name="Text Box 2"/>
        <cdr:cNvSpPr txBox="1">
          <a:spLocks noChangeArrowheads="1"/>
        </cdr:cNvSpPr>
      </cdr:nvSpPr>
      <cdr:spPr>
        <a:xfrm>
          <a:off x="8086725" y="0"/>
          <a:ext cx="1143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Диаграмма 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0.07625</cdr:y>
    </cdr:from>
    <cdr:to>
      <cdr:x>0.7625</cdr:x>
      <cdr:y>0.12</cdr:y>
    </cdr:to>
    <cdr:sp textlink="Справляемость_КР!$B$49">
      <cdr:nvSpPr>
        <cdr:cNvPr id="1" name="Text Box 1"/>
        <cdr:cNvSpPr txBox="1">
          <a:spLocks noChangeArrowheads="1"/>
        </cdr:cNvSpPr>
      </cdr:nvSpPr>
      <cdr:spPr>
        <a:xfrm>
          <a:off x="3333750" y="428625"/>
          <a:ext cx="3752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d8adae4-7cbf-4281-946a-d494fe72a9e9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МОУ гимназия № 18 г.Рыбинск, 5Б класс, 07.05.2014</a:t>
          </a:fld>
        </a:p>
      </cdr:txBody>
    </cdr:sp>
  </cdr:relSizeAnchor>
  <cdr:relSizeAnchor xmlns:cdr="http://schemas.openxmlformats.org/drawingml/2006/chartDrawing">
    <cdr:from>
      <cdr:x>0.87375</cdr:x>
      <cdr:y>0</cdr:y>
    </cdr:from>
    <cdr:to>
      <cdr:x>0.99425</cdr:x>
      <cdr:y>0.052</cdr:y>
    </cdr:to>
    <cdr:sp>
      <cdr:nvSpPr>
        <cdr:cNvPr id="2" name="Text Box 2"/>
        <cdr:cNvSpPr txBox="1">
          <a:spLocks noChangeArrowheads="1"/>
        </cdr:cNvSpPr>
      </cdr:nvSpPr>
      <cdr:spPr>
        <a:xfrm>
          <a:off x="8115300" y="0"/>
          <a:ext cx="1123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Диаграмма 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0.30675</cdr:y>
    </cdr:from>
    <cdr:to>
      <cdr:x>0.91875</cdr:x>
      <cdr:y>0.4555</cdr:y>
    </cdr:to>
    <cdr:sp>
      <cdr:nvSpPr>
        <cdr:cNvPr id="1" name="Rectangle 2"/>
        <cdr:cNvSpPr>
          <a:spLocks/>
        </cdr:cNvSpPr>
      </cdr:nvSpPr>
      <cdr:spPr>
        <a:xfrm>
          <a:off x="971550" y="1743075"/>
          <a:ext cx="7562850" cy="847725"/>
        </a:xfrm>
        <a:prstGeom prst="rect">
          <a:avLst/>
        </a:prstGeom>
        <a:solidFill>
          <a:srgbClr val="FFFF00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0.183</cdr:y>
    </cdr:from>
    <cdr:to>
      <cdr:x>0.91875</cdr:x>
      <cdr:y>0.306</cdr:y>
    </cdr:to>
    <cdr:sp>
      <cdr:nvSpPr>
        <cdr:cNvPr id="2" name="Rectangle 3"/>
        <cdr:cNvSpPr>
          <a:spLocks/>
        </cdr:cNvSpPr>
      </cdr:nvSpPr>
      <cdr:spPr>
        <a:xfrm>
          <a:off x="971550" y="1038225"/>
          <a:ext cx="7562850" cy="704850"/>
        </a:xfrm>
        <a:prstGeom prst="rect">
          <a:avLst/>
        </a:prstGeom>
        <a:solidFill>
          <a:srgbClr val="FF8080">
            <a:alpha val="37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0.44875</cdr:y>
    </cdr:from>
    <cdr:to>
      <cdr:x>0.91875</cdr:x>
      <cdr:y>0.8065</cdr:y>
    </cdr:to>
    <cdr:sp>
      <cdr:nvSpPr>
        <cdr:cNvPr id="3" name="Rectangle 1"/>
        <cdr:cNvSpPr>
          <a:spLocks/>
        </cdr:cNvSpPr>
      </cdr:nvSpPr>
      <cdr:spPr>
        <a:xfrm>
          <a:off x="971550" y="2552700"/>
          <a:ext cx="7562850" cy="2038350"/>
        </a:xfrm>
        <a:prstGeom prst="rect">
          <a:avLst/>
        </a:prstGeom>
        <a:solidFill>
          <a:srgbClr val="00CC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0.895</cdr:y>
    </cdr:from>
    <cdr:to>
      <cdr:x>0.99525</cdr:x>
      <cdr:y>0.976</cdr:y>
    </cdr:to>
    <cdr:grpSp>
      <cdr:nvGrpSpPr>
        <cdr:cNvPr id="4" name="Group 102"/>
        <cdr:cNvGrpSpPr>
          <a:grpSpLocks/>
        </cdr:cNvGrpSpPr>
      </cdr:nvGrpSpPr>
      <cdr:grpSpPr>
        <a:xfrm>
          <a:off x="5076825" y="5095875"/>
          <a:ext cx="4171950" cy="457200"/>
          <a:chOff x="4879791" y="5012627"/>
          <a:chExt cx="4296613" cy="453656"/>
        </a:xfrm>
        <a:solidFill>
          <a:srgbClr val="FFFFFF"/>
        </a:solidFill>
      </cdr:grpSpPr>
      <cdr:sp>
        <cdr:nvSpPr>
          <cdr:cNvPr id="5" name="Text Box 4"/>
          <cdr:cNvSpPr txBox="1">
            <a:spLocks noChangeArrowheads="1"/>
          </cdr:cNvSpPr>
        </cdr:nvSpPr>
        <cdr:spPr>
          <a:xfrm>
            <a:off x="4879791" y="5012627"/>
            <a:ext cx="4296613" cy="4536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Уровень сформированности учебной компетентности: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- ниже базового;      - базовый;        - повышенный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5016208" y="5231062"/>
            <a:ext cx="182606" cy="173637"/>
          </a:xfrm>
          <a:prstGeom prst="rect">
            <a:avLst/>
          </a:prstGeom>
          <a:solidFill>
            <a:srgbClr val="00CCFF">
              <a:alpha val="36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7" name="Rectangle 8"/>
          <cdr:cNvSpPr>
            <a:spLocks/>
          </cdr:cNvSpPr>
        </cdr:nvSpPr>
        <cdr:spPr>
          <a:xfrm>
            <a:off x="6362122" y="5231062"/>
            <a:ext cx="175087" cy="180669"/>
          </a:xfrm>
          <a:prstGeom prst="rect">
            <a:avLst/>
          </a:prstGeom>
          <a:solidFill>
            <a:srgbClr val="FFFF00">
              <a:alpha val="36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8" name="Rectangle 9"/>
          <cdr:cNvSpPr>
            <a:spLocks/>
          </cdr:cNvSpPr>
        </cdr:nvSpPr>
        <cdr:spPr>
          <a:xfrm>
            <a:off x="7350343" y="5254879"/>
            <a:ext cx="168642" cy="177833"/>
          </a:xfrm>
          <a:prstGeom prst="rect">
            <a:avLst/>
          </a:prstGeom>
          <a:solidFill>
            <a:srgbClr val="FF8080">
              <a:alpha val="36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0.35525</cdr:x>
      <cdr:y>0.076</cdr:y>
    </cdr:from>
    <cdr:to>
      <cdr:x>0.73725</cdr:x>
      <cdr:y>0.12025</cdr:y>
    </cdr:to>
    <cdr:sp textlink="Справляемость_КР!$B$49">
      <cdr:nvSpPr>
        <cdr:cNvPr id="9" name="Text Box 10"/>
        <cdr:cNvSpPr txBox="1">
          <a:spLocks noChangeArrowheads="1"/>
        </cdr:cNvSpPr>
      </cdr:nvSpPr>
      <cdr:spPr>
        <a:xfrm>
          <a:off x="3295650" y="428625"/>
          <a:ext cx="3552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95d7163-f7e2-438c-904a-407b6bc98613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5 класс, </a:t>
          </a:fld>
        </a:p>
      </cdr:txBody>
    </cdr:sp>
  </cdr:relSizeAnchor>
  <cdr:relSizeAnchor xmlns:cdr="http://schemas.openxmlformats.org/drawingml/2006/chartDrawing">
    <cdr:from>
      <cdr:x>0.87625</cdr:x>
      <cdr:y>0.009</cdr:y>
    </cdr:from>
    <cdr:to>
      <cdr:x>0.995</cdr:x>
      <cdr:y>0.06125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8143875" y="47625"/>
          <a:ext cx="1104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Диаграмма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0.87775</cdr:x>
      <cdr:y>0.008</cdr:y>
    </cdr:from>
    <cdr:to>
      <cdr:x>0.99</cdr:x>
      <cdr:y>0.05225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105775" y="3810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Диаграмма 4</a:t>
          </a:r>
        </a:p>
      </cdr:txBody>
    </cdr:sp>
  </cdr:relSizeAnchor>
  <cdr:relSizeAnchor xmlns:cdr="http://schemas.openxmlformats.org/drawingml/2006/chartDrawing">
    <cdr:from>
      <cdr:x>0.29975</cdr:x>
      <cdr:y>0.13775</cdr:y>
    </cdr:from>
    <cdr:to>
      <cdr:x>0.6965</cdr:x>
      <cdr:y>0.18175</cdr:y>
    </cdr:to>
    <cdr:sp textlink="Справляемость_КР!$B$49">
      <cdr:nvSpPr>
        <cdr:cNvPr id="2" name="Text Box 1"/>
        <cdr:cNvSpPr txBox="1">
          <a:spLocks noChangeArrowheads="1"/>
        </cdr:cNvSpPr>
      </cdr:nvSpPr>
      <cdr:spPr>
        <a:xfrm>
          <a:off x="2762250" y="781050"/>
          <a:ext cx="3667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0dc068b-610c-4be8-9a6c-e2c4b77463ad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МОУ гимназия № 18 г.Рыбинск, 5Б класс, 07.05.2014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0.23025</cdr:y>
    </cdr:from>
    <cdr:to>
      <cdr:x>0.9105</cdr:x>
      <cdr:y>0.386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43475" y="1314450"/>
          <a:ext cx="35337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Познавательные: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1,6,8,12 -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общеучебные умения;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7,11 -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умения работать с информацией.</a:t>
          </a:r>
        </a:p>
      </cdr:txBody>
    </cdr:sp>
  </cdr:relSizeAnchor>
  <cdr:relSizeAnchor xmlns:cdr="http://schemas.openxmlformats.org/drawingml/2006/chartDrawing">
    <cdr:from>
      <cdr:x>0.6665</cdr:x>
      <cdr:y>0.24</cdr:y>
    </cdr:from>
    <cdr:to>
      <cdr:x>0.7035</cdr:x>
      <cdr:y>0.25575</cdr:y>
    </cdr:to>
    <cdr:sp>
      <cdr:nvSpPr>
        <cdr:cNvPr id="2" name="Rectangle 2"/>
        <cdr:cNvSpPr>
          <a:spLocks/>
        </cdr:cNvSpPr>
      </cdr:nvSpPr>
      <cdr:spPr>
        <a:xfrm>
          <a:off x="6200775" y="1371600"/>
          <a:ext cx="342900" cy="85725"/>
        </a:xfrm>
        <a:prstGeom prst="rect">
          <a:avLst/>
        </a:prstGeom>
        <a:solidFill>
          <a:srgbClr val="FF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0.53175</cdr:x>
      <cdr:y>0.40875</cdr:y>
    </cdr:from>
    <cdr:to>
      <cdr:x>0.966</cdr:x>
      <cdr:y>0.52525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43475" y="2333625"/>
          <a:ext cx="40386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Регулятивные: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2,3 -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анализ деятельности;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самоанализ</a:t>
          </a:r>
        </a:p>
      </cdr:txBody>
    </cdr:sp>
  </cdr:relSizeAnchor>
  <cdr:relSizeAnchor xmlns:cdr="http://schemas.openxmlformats.org/drawingml/2006/chartDrawing">
    <cdr:from>
      <cdr:x>0.64475</cdr:x>
      <cdr:y>0.4205</cdr:y>
    </cdr:from>
    <cdr:to>
      <cdr:x>0.68175</cdr:x>
      <cdr:y>0.43425</cdr:y>
    </cdr:to>
    <cdr:sp>
      <cdr:nvSpPr>
        <cdr:cNvPr id="4" name="Rectangle 4"/>
        <cdr:cNvSpPr>
          <a:spLocks/>
        </cdr:cNvSpPr>
      </cdr:nvSpPr>
      <cdr:spPr>
        <a:xfrm>
          <a:off x="5991225" y="2400300"/>
          <a:ext cx="342900" cy="76200"/>
        </a:xfrm>
        <a:prstGeom prst="rect">
          <a:avLst/>
        </a:pr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0.56675</cdr:y>
    </cdr:from>
    <cdr:to>
      <cdr:x>0.965</cdr:x>
      <cdr:y>0.69075</cdr:y>
    </cdr:to>
    <cdr:sp>
      <cdr:nvSpPr>
        <cdr:cNvPr id="5" name="Text Box 5"/>
        <cdr:cNvSpPr txBox="1">
          <a:spLocks noChangeArrowheads="1"/>
        </cdr:cNvSpPr>
      </cdr:nvSpPr>
      <cdr:spPr>
        <a:xfrm>
          <a:off x="4943475" y="3238500"/>
          <a:ext cx="4038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Коммуникативные: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10 -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коммуникативные умения;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умения работать совместно.</a:t>
          </a:r>
        </a:p>
      </cdr:txBody>
    </cdr:sp>
  </cdr:relSizeAnchor>
  <cdr:relSizeAnchor xmlns:cdr="http://schemas.openxmlformats.org/drawingml/2006/chartDrawing">
    <cdr:from>
      <cdr:x>0.67875</cdr:x>
      <cdr:y>0.5785</cdr:y>
    </cdr:from>
    <cdr:to>
      <cdr:x>0.712</cdr:x>
      <cdr:y>0.5935</cdr:y>
    </cdr:to>
    <cdr:sp>
      <cdr:nvSpPr>
        <cdr:cNvPr id="6" name="Rectangle 7"/>
        <cdr:cNvSpPr>
          <a:spLocks/>
        </cdr:cNvSpPr>
      </cdr:nvSpPr>
      <cdr:spPr>
        <a:xfrm>
          <a:off x="6315075" y="3305175"/>
          <a:ext cx="304800" cy="85725"/>
        </a:xfrm>
        <a:prstGeom prst="rect">
          <a:avLst/>
        </a:prstGeom>
        <a:solidFill>
          <a:srgbClr val="00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0.28125</cdr:y>
    </cdr:from>
    <cdr:to>
      <cdr:x>0.2795</cdr:x>
      <cdr:y>0.504</cdr:y>
    </cdr:to>
    <cdr:sp>
      <cdr:nvSpPr>
        <cdr:cNvPr id="7" name="AutoShape 9"/>
        <cdr:cNvSpPr>
          <a:spLocks/>
        </cdr:cNvSpPr>
      </cdr:nvSpPr>
      <cdr:spPr>
        <a:xfrm rot="7945909">
          <a:off x="704850" y="1600200"/>
          <a:ext cx="1895475" cy="1276350"/>
        </a:xfrm>
        <a:prstGeom prst="triangle">
          <a:avLst>
            <a:gd name="adj" fmla="val -4291"/>
          </a:avLst>
        </a:prstGeom>
        <a:solidFill>
          <a:srgbClr val="00FF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0.4895</cdr:y>
    </cdr:from>
    <cdr:to>
      <cdr:x>0.26975</cdr:x>
      <cdr:y>0.8195</cdr:y>
    </cdr:to>
    <cdr:sp>
      <cdr:nvSpPr>
        <cdr:cNvPr id="8" name="AutoShape 16"/>
        <cdr:cNvSpPr>
          <a:spLocks/>
        </cdr:cNvSpPr>
      </cdr:nvSpPr>
      <cdr:spPr>
        <a:xfrm rot="1989641">
          <a:off x="1285875" y="2790825"/>
          <a:ext cx="1219200" cy="1885950"/>
        </a:xfrm>
        <a:prstGeom prst="triangle">
          <a:avLst>
            <a:gd name="adj" fmla="val -4291"/>
          </a:avLst>
        </a:prstGeom>
        <a:solidFill>
          <a:srgbClr val="00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0.46675</cdr:y>
    </cdr:from>
    <cdr:to>
      <cdr:x>0.2685</cdr:x>
      <cdr:y>0.6805</cdr:y>
    </cdr:to>
    <cdr:sp>
      <cdr:nvSpPr>
        <cdr:cNvPr id="9" name="AutoShape 17"/>
        <cdr:cNvSpPr>
          <a:spLocks/>
        </cdr:cNvSpPr>
      </cdr:nvSpPr>
      <cdr:spPr>
        <a:xfrm rot="4039285">
          <a:off x="561975" y="2667000"/>
          <a:ext cx="1933575" cy="1219200"/>
        </a:xfrm>
        <a:prstGeom prst="triangle">
          <a:avLst>
            <a:gd name="adj" fmla="val -4291"/>
          </a:avLst>
        </a:prstGeom>
        <a:solidFill>
          <a:srgbClr val="00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0.4625</cdr:y>
    </cdr:from>
    <cdr:to>
      <cdr:x>0.3805</cdr:x>
      <cdr:y>0.80725</cdr:y>
    </cdr:to>
    <cdr:sp>
      <cdr:nvSpPr>
        <cdr:cNvPr id="10" name="AutoShape 20"/>
        <cdr:cNvSpPr>
          <a:spLocks/>
        </cdr:cNvSpPr>
      </cdr:nvSpPr>
      <cdr:spPr>
        <a:xfrm rot="19670163">
          <a:off x="2305050" y="2638425"/>
          <a:ext cx="1228725" cy="1971675"/>
        </a:xfrm>
        <a:prstGeom prst="triangle">
          <a:avLst>
            <a:gd name="adj" fmla="val -4291"/>
          </a:avLst>
        </a:prstGeom>
        <a:solidFill>
          <a:srgbClr val="FF99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0.09875</cdr:y>
    </cdr:from>
    <cdr:to>
      <cdr:x>0.85575</cdr:x>
      <cdr:y>0.143</cdr:y>
    </cdr:to>
    <cdr:sp textlink="Справляемость_КР!$B$49">
      <cdr:nvSpPr>
        <cdr:cNvPr id="11" name="Text Box 1"/>
        <cdr:cNvSpPr txBox="1">
          <a:spLocks noChangeArrowheads="1"/>
        </cdr:cNvSpPr>
      </cdr:nvSpPr>
      <cdr:spPr>
        <a:xfrm>
          <a:off x="3790950" y="561975"/>
          <a:ext cx="4162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6f0626f-23f2-46ce-aa3b-83157f695c84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МОУ гимназия № 18 г.Рыбинск, 5Б класс, 07.05.2014</a:t>
          </a:fld>
        </a:p>
      </cdr:txBody>
    </cdr:sp>
  </cdr:relSizeAnchor>
  <cdr:relSizeAnchor xmlns:cdr="http://schemas.openxmlformats.org/drawingml/2006/chartDrawing">
    <cdr:from>
      <cdr:x>0.88925</cdr:x>
      <cdr:y>0</cdr:y>
    </cdr:from>
    <cdr:to>
      <cdr:x>1</cdr:x>
      <cdr:y>0.04975</cdr:y>
    </cdr:to>
    <cdr:sp>
      <cdr:nvSpPr>
        <cdr:cNvPr id="12" name="Text Box 11"/>
        <cdr:cNvSpPr txBox="1">
          <a:spLocks noChangeArrowheads="1"/>
        </cdr:cNvSpPr>
      </cdr:nvSpPr>
      <cdr:spPr>
        <a:xfrm>
          <a:off x="8267700" y="0"/>
          <a:ext cx="1028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Диаграмма 5</a:t>
          </a:r>
        </a:p>
      </cdr:txBody>
    </cdr:sp>
  </cdr:relSizeAnchor>
  <cdr:relSizeAnchor xmlns:cdr="http://schemas.openxmlformats.org/drawingml/2006/chartDrawing">
    <cdr:from>
      <cdr:x>0.24875</cdr:x>
      <cdr:y>0.466</cdr:y>
    </cdr:from>
    <cdr:to>
      <cdr:x>0.46</cdr:x>
      <cdr:y>0.65975</cdr:y>
    </cdr:to>
    <cdr:sp>
      <cdr:nvSpPr>
        <cdr:cNvPr id="13" name="AutoShape 23"/>
        <cdr:cNvSpPr>
          <a:spLocks/>
        </cdr:cNvSpPr>
      </cdr:nvSpPr>
      <cdr:spPr>
        <a:xfrm rot="17694620">
          <a:off x="2314575" y="2657475"/>
          <a:ext cx="1962150" cy="1104900"/>
        </a:xfrm>
        <a:prstGeom prst="triangle">
          <a:avLst>
            <a:gd name="adj" fmla="val -4291"/>
          </a:avLst>
        </a:prstGeom>
        <a:solidFill>
          <a:srgbClr val="FF99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0.371</cdr:y>
    </cdr:from>
    <cdr:to>
      <cdr:x>0.46225</cdr:x>
      <cdr:y>0.57625</cdr:y>
    </cdr:to>
    <cdr:sp>
      <cdr:nvSpPr>
        <cdr:cNvPr id="14" name="AutoShape 24"/>
        <cdr:cNvSpPr>
          <a:spLocks/>
        </cdr:cNvSpPr>
      </cdr:nvSpPr>
      <cdr:spPr>
        <a:xfrm rot="15813784">
          <a:off x="2409825" y="2114550"/>
          <a:ext cx="1885950" cy="1171575"/>
        </a:xfrm>
        <a:prstGeom prst="triangle">
          <a:avLst>
            <a:gd name="adj" fmla="val -4291"/>
          </a:avLst>
        </a:prstGeom>
        <a:solidFill>
          <a:srgbClr val="FF99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0.23525</cdr:x>
      <cdr:y>0.28125</cdr:y>
    </cdr:from>
    <cdr:to>
      <cdr:x>0.4385</cdr:x>
      <cdr:y>0.4875</cdr:y>
    </cdr:to>
    <cdr:sp>
      <cdr:nvSpPr>
        <cdr:cNvPr id="15" name="AutoShape 25"/>
        <cdr:cNvSpPr>
          <a:spLocks/>
        </cdr:cNvSpPr>
      </cdr:nvSpPr>
      <cdr:spPr>
        <a:xfrm rot="13814362">
          <a:off x="2181225" y="1600200"/>
          <a:ext cx="1895475" cy="1181100"/>
        </a:xfrm>
        <a:prstGeom prst="triangle">
          <a:avLst>
            <a:gd name="adj" fmla="val -4291"/>
          </a:avLst>
        </a:prstGeom>
        <a:solidFill>
          <a:srgbClr val="FF99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0.173</cdr:y>
    </cdr:from>
    <cdr:to>
      <cdr:x>0.34675</cdr:x>
      <cdr:y>0.50525</cdr:y>
    </cdr:to>
    <cdr:sp>
      <cdr:nvSpPr>
        <cdr:cNvPr id="16" name="AutoShape 26"/>
        <cdr:cNvSpPr>
          <a:spLocks/>
        </cdr:cNvSpPr>
      </cdr:nvSpPr>
      <cdr:spPr>
        <a:xfrm rot="11797121">
          <a:off x="2047875" y="981075"/>
          <a:ext cx="1171575" cy="1895475"/>
        </a:xfrm>
        <a:prstGeom prst="triangle">
          <a:avLst>
            <a:gd name="adj" fmla="val -4291"/>
          </a:avLst>
        </a:prstGeom>
        <a:solidFill>
          <a:srgbClr val="FF990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zoomScale="95" zoomScaleNormal="95" zoomScalePageLayoutView="0" workbookViewId="0" topLeftCell="A1">
      <pane ySplit="8" topLeftCell="A15" activePane="bottomLeft" state="frozen"/>
      <selection pane="topLeft" activeCell="A1" sqref="A1"/>
      <selection pane="bottomLeft" activeCell="T3" sqref="T3:V3"/>
    </sheetView>
  </sheetViews>
  <sheetFormatPr defaultColWidth="9.00390625" defaultRowHeight="15.75"/>
  <cols>
    <col min="1" max="1" width="8.375" style="0" customWidth="1"/>
    <col min="3" max="3" width="4.125" style="0" customWidth="1"/>
    <col min="4" max="4" width="3.75390625" style="0" customWidth="1"/>
    <col min="5" max="5" width="4.375" style="0" customWidth="1"/>
    <col min="6" max="6" width="4.00390625" style="0" customWidth="1"/>
    <col min="7" max="7" width="4.125" style="0" customWidth="1"/>
    <col min="8" max="8" width="3.875" style="0" customWidth="1"/>
    <col min="9" max="11" width="4.375" style="0" customWidth="1"/>
    <col min="12" max="12" width="4.00390625" style="0" customWidth="1"/>
    <col min="13" max="13" width="4.25390625" style="0" customWidth="1"/>
    <col min="14" max="14" width="4.125" style="0" customWidth="1"/>
    <col min="15" max="16" width="4.25390625" style="0" customWidth="1"/>
    <col min="17" max="17" width="4.375" style="0" customWidth="1"/>
    <col min="18" max="18" width="4.875" style="0" customWidth="1"/>
    <col min="19" max="19" width="4.375" style="0" customWidth="1"/>
    <col min="20" max="20" width="4.75390625" style="0" customWidth="1"/>
    <col min="21" max="23" width="4.625" style="0" customWidth="1"/>
    <col min="24" max="24" width="4.375" style="0" customWidth="1"/>
    <col min="25" max="25" width="4.75390625" style="0" customWidth="1"/>
    <col min="26" max="26" width="6.00390625" style="0" customWidth="1"/>
    <col min="27" max="27" width="4.375" style="0" customWidth="1"/>
  </cols>
  <sheetData>
    <row r="1" spans="20:22" ht="15.75">
      <c r="T1" s="102" t="s">
        <v>3</v>
      </c>
      <c r="U1" s="102"/>
      <c r="V1" s="102"/>
    </row>
    <row r="2" spans="1:18" ht="18.75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2" ht="18.75">
      <c r="A3" s="1"/>
      <c r="B3" s="2" t="s">
        <v>4</v>
      </c>
      <c r="C3" s="104" t="s">
        <v>76</v>
      </c>
      <c r="D3" s="104"/>
      <c r="E3" s="104"/>
      <c r="F3" s="104"/>
      <c r="G3" s="104"/>
      <c r="H3" s="104"/>
      <c r="I3" s="104"/>
      <c r="K3" s="2" t="s">
        <v>5</v>
      </c>
      <c r="L3" s="3">
        <v>5</v>
      </c>
      <c r="M3" s="4" t="s">
        <v>75</v>
      </c>
      <c r="O3" s="105" t="s">
        <v>6</v>
      </c>
      <c r="P3" s="105"/>
      <c r="Q3" s="105"/>
      <c r="R3" s="105"/>
      <c r="S3" s="105"/>
      <c r="T3" s="106" t="s">
        <v>77</v>
      </c>
      <c r="U3" s="107"/>
      <c r="V3" s="108"/>
    </row>
    <row r="4" spans="11:22" ht="16.5" thickBot="1">
      <c r="K4" s="5"/>
      <c r="M4" s="5"/>
      <c r="N4" s="5"/>
      <c r="O4" s="5"/>
      <c r="P4" s="5"/>
      <c r="Q4" s="5"/>
      <c r="T4" s="101" t="s">
        <v>7</v>
      </c>
      <c r="U4" s="101"/>
      <c r="V4" s="101"/>
    </row>
    <row r="5" spans="1:27" ht="28.5" customHeight="1" thickBot="1">
      <c r="A5" s="98" t="s">
        <v>1</v>
      </c>
      <c r="B5" s="98" t="s">
        <v>2</v>
      </c>
      <c r="C5" s="95" t="s">
        <v>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</row>
    <row r="6" spans="1:27" ht="17.25" customHeight="1" thickBot="1">
      <c r="A6" s="99"/>
      <c r="B6" s="99"/>
      <c r="C6" s="97" t="s">
        <v>53</v>
      </c>
      <c r="D6" s="97"/>
      <c r="E6" s="97"/>
      <c r="F6" s="97"/>
      <c r="G6" s="97"/>
      <c r="H6" s="97"/>
      <c r="I6" s="94"/>
      <c r="J6" s="93" t="s">
        <v>54</v>
      </c>
      <c r="K6" s="97"/>
      <c r="L6" s="97"/>
      <c r="M6" s="93" t="s">
        <v>55</v>
      </c>
      <c r="N6" s="97"/>
      <c r="O6" s="97"/>
      <c r="P6" s="94"/>
      <c r="Q6" s="93" t="s">
        <v>56</v>
      </c>
      <c r="R6" s="94"/>
      <c r="S6" s="93" t="s">
        <v>57</v>
      </c>
      <c r="T6" s="97"/>
      <c r="U6" s="94"/>
      <c r="V6" s="93" t="s">
        <v>58</v>
      </c>
      <c r="W6" s="97"/>
      <c r="X6" s="94"/>
      <c r="Y6" s="93" t="s">
        <v>59</v>
      </c>
      <c r="Z6" s="94"/>
      <c r="AA6" s="73" t="s">
        <v>60</v>
      </c>
    </row>
    <row r="7" spans="1:27" ht="18" customHeight="1">
      <c r="A7" s="99"/>
      <c r="B7" s="99"/>
      <c r="C7" s="86">
        <v>1</v>
      </c>
      <c r="D7" s="71">
        <v>2</v>
      </c>
      <c r="E7" s="71" t="s">
        <v>49</v>
      </c>
      <c r="F7" s="71">
        <v>3</v>
      </c>
      <c r="G7" s="71">
        <v>4</v>
      </c>
      <c r="H7" s="71">
        <v>5</v>
      </c>
      <c r="I7" s="72" t="s">
        <v>50</v>
      </c>
      <c r="J7" s="72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 t="s">
        <v>51</v>
      </c>
      <c r="Q7" s="71">
        <v>12</v>
      </c>
      <c r="R7" s="71">
        <v>13</v>
      </c>
      <c r="S7" s="71">
        <v>14</v>
      </c>
      <c r="T7" s="71" t="s">
        <v>52</v>
      </c>
      <c r="U7" s="71">
        <v>15</v>
      </c>
      <c r="V7" s="71">
        <v>16</v>
      </c>
      <c r="W7" s="71">
        <v>17</v>
      </c>
      <c r="X7" s="71">
        <v>18</v>
      </c>
      <c r="Y7" s="71">
        <v>19</v>
      </c>
      <c r="Z7" s="71">
        <v>20</v>
      </c>
      <c r="AA7" s="71">
        <v>21</v>
      </c>
    </row>
    <row r="8" spans="1:27" ht="17.25" customHeight="1" thickBot="1">
      <c r="A8" s="100"/>
      <c r="B8" s="100"/>
      <c r="C8" s="87">
        <v>1</v>
      </c>
      <c r="D8" s="74">
        <v>1</v>
      </c>
      <c r="E8" s="74">
        <v>1</v>
      </c>
      <c r="F8" s="74">
        <v>1</v>
      </c>
      <c r="G8" s="74">
        <v>1</v>
      </c>
      <c r="H8" s="74">
        <v>1</v>
      </c>
      <c r="I8" s="74">
        <v>1</v>
      </c>
      <c r="J8" s="74">
        <v>1</v>
      </c>
      <c r="K8" s="74">
        <v>1</v>
      </c>
      <c r="L8" s="74">
        <v>2</v>
      </c>
      <c r="M8" s="74">
        <v>1</v>
      </c>
      <c r="N8" s="74">
        <v>1</v>
      </c>
      <c r="O8" s="74">
        <v>2</v>
      </c>
      <c r="P8" s="74">
        <v>1</v>
      </c>
      <c r="Q8" s="74">
        <v>1</v>
      </c>
      <c r="R8" s="74">
        <v>1</v>
      </c>
      <c r="S8" s="74">
        <v>1</v>
      </c>
      <c r="T8" s="74">
        <v>1</v>
      </c>
      <c r="U8" s="74">
        <v>1</v>
      </c>
      <c r="V8" s="74">
        <v>1</v>
      </c>
      <c r="W8" s="74">
        <v>1</v>
      </c>
      <c r="X8" s="74">
        <v>1</v>
      </c>
      <c r="Y8" s="74">
        <v>1</v>
      </c>
      <c r="Z8" s="74">
        <v>1</v>
      </c>
      <c r="AA8" s="75">
        <v>1</v>
      </c>
    </row>
    <row r="9" spans="1:27" ht="15.75">
      <c r="A9" s="85">
        <v>1</v>
      </c>
      <c r="B9" s="65">
        <v>1</v>
      </c>
      <c r="C9" s="68">
        <v>0</v>
      </c>
      <c r="D9" s="69">
        <v>1</v>
      </c>
      <c r="E9" s="69">
        <v>0</v>
      </c>
      <c r="F9" s="69">
        <v>1</v>
      </c>
      <c r="G9" s="69">
        <v>0</v>
      </c>
      <c r="H9" s="69">
        <v>1</v>
      </c>
      <c r="I9" s="69">
        <v>0</v>
      </c>
      <c r="J9" s="69">
        <v>1</v>
      </c>
      <c r="K9" s="69">
        <v>1</v>
      </c>
      <c r="L9" s="69">
        <v>0</v>
      </c>
      <c r="M9" s="69">
        <v>0</v>
      </c>
      <c r="N9" s="69">
        <v>1</v>
      </c>
      <c r="O9" s="69">
        <v>1</v>
      </c>
      <c r="P9" s="69">
        <v>0</v>
      </c>
      <c r="Q9" s="69">
        <v>1</v>
      </c>
      <c r="R9" s="69">
        <v>0</v>
      </c>
      <c r="S9" s="69">
        <v>1</v>
      </c>
      <c r="T9" s="69">
        <v>0</v>
      </c>
      <c r="U9" s="69">
        <v>1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70">
        <v>1</v>
      </c>
    </row>
    <row r="10" spans="1:27" ht="15.75">
      <c r="A10" s="63">
        <v>2</v>
      </c>
      <c r="B10" s="66">
        <v>1</v>
      </c>
      <c r="C10" s="59">
        <v>0</v>
      </c>
      <c r="D10" s="58">
        <v>1</v>
      </c>
      <c r="E10" s="58">
        <v>0</v>
      </c>
      <c r="F10" s="58">
        <v>1</v>
      </c>
      <c r="G10" s="58">
        <v>1</v>
      </c>
      <c r="H10" s="58">
        <v>1</v>
      </c>
      <c r="I10" s="58">
        <v>0</v>
      </c>
      <c r="J10" s="58">
        <v>1</v>
      </c>
      <c r="K10" s="58">
        <v>1</v>
      </c>
      <c r="L10" s="58">
        <v>1</v>
      </c>
      <c r="M10" s="58">
        <v>0</v>
      </c>
      <c r="N10" s="58">
        <v>1</v>
      </c>
      <c r="O10" s="58">
        <v>1</v>
      </c>
      <c r="P10" s="58">
        <v>0</v>
      </c>
      <c r="Q10" s="58">
        <v>1</v>
      </c>
      <c r="R10" s="58">
        <v>0</v>
      </c>
      <c r="S10" s="58">
        <v>1</v>
      </c>
      <c r="T10" s="58">
        <v>0</v>
      </c>
      <c r="U10" s="58">
        <v>1</v>
      </c>
      <c r="V10" s="58">
        <v>0</v>
      </c>
      <c r="W10" s="58">
        <v>1</v>
      </c>
      <c r="X10" s="58">
        <v>0</v>
      </c>
      <c r="Y10" s="58">
        <v>1</v>
      </c>
      <c r="Z10" s="58">
        <v>0</v>
      </c>
      <c r="AA10" s="60">
        <v>1</v>
      </c>
    </row>
    <row r="11" spans="1:27" ht="15.75">
      <c r="A11" s="63">
        <v>3</v>
      </c>
      <c r="B11" s="66">
        <v>2</v>
      </c>
      <c r="C11" s="59">
        <v>1</v>
      </c>
      <c r="D11" s="58">
        <v>1</v>
      </c>
      <c r="E11" s="58">
        <v>0</v>
      </c>
      <c r="F11" s="58">
        <v>1</v>
      </c>
      <c r="G11" s="58">
        <v>1</v>
      </c>
      <c r="H11" s="58">
        <v>0</v>
      </c>
      <c r="I11" s="58">
        <v>0</v>
      </c>
      <c r="J11" s="58">
        <v>1</v>
      </c>
      <c r="K11" s="58">
        <v>1</v>
      </c>
      <c r="L11" s="58">
        <v>0</v>
      </c>
      <c r="M11" s="58">
        <v>1</v>
      </c>
      <c r="N11" s="58">
        <v>1</v>
      </c>
      <c r="O11" s="58">
        <v>1</v>
      </c>
      <c r="P11" s="58">
        <v>0</v>
      </c>
      <c r="Q11" s="58">
        <v>1</v>
      </c>
      <c r="R11" s="58">
        <v>1</v>
      </c>
      <c r="S11" s="58">
        <v>1</v>
      </c>
      <c r="T11" s="58">
        <v>0</v>
      </c>
      <c r="U11" s="58">
        <v>0</v>
      </c>
      <c r="V11" s="58">
        <v>1</v>
      </c>
      <c r="W11" s="58">
        <v>1</v>
      </c>
      <c r="X11" s="58">
        <v>1</v>
      </c>
      <c r="Y11" s="58">
        <v>1</v>
      </c>
      <c r="Z11" s="58">
        <v>1</v>
      </c>
      <c r="AA11" s="60">
        <v>0</v>
      </c>
    </row>
    <row r="12" spans="1:27" ht="15.75">
      <c r="A12" s="63">
        <v>4</v>
      </c>
      <c r="B12" s="66">
        <v>2</v>
      </c>
      <c r="C12" s="59">
        <v>0</v>
      </c>
      <c r="D12" s="58">
        <v>1</v>
      </c>
      <c r="E12" s="58">
        <v>0</v>
      </c>
      <c r="F12" s="58">
        <v>1</v>
      </c>
      <c r="G12" s="58">
        <v>1</v>
      </c>
      <c r="H12" s="58">
        <v>1</v>
      </c>
      <c r="I12" s="58">
        <v>1</v>
      </c>
      <c r="J12" s="58">
        <v>0</v>
      </c>
      <c r="K12" s="58">
        <v>1</v>
      </c>
      <c r="L12" s="58">
        <v>0</v>
      </c>
      <c r="M12" s="58">
        <v>1</v>
      </c>
      <c r="N12" s="58">
        <v>1</v>
      </c>
      <c r="O12" s="58">
        <v>0</v>
      </c>
      <c r="P12" s="58">
        <v>0</v>
      </c>
      <c r="Q12" s="58">
        <v>0</v>
      </c>
      <c r="R12" s="58">
        <v>1</v>
      </c>
      <c r="S12" s="58">
        <v>1</v>
      </c>
      <c r="T12" s="58">
        <v>0</v>
      </c>
      <c r="U12" s="58">
        <v>0</v>
      </c>
      <c r="V12" s="58">
        <v>1</v>
      </c>
      <c r="W12" s="58">
        <v>1</v>
      </c>
      <c r="X12" s="58">
        <v>1</v>
      </c>
      <c r="Y12" s="58">
        <v>1</v>
      </c>
      <c r="Z12" s="58">
        <v>1</v>
      </c>
      <c r="AA12" s="60">
        <v>0</v>
      </c>
    </row>
    <row r="13" spans="1:27" ht="15.75">
      <c r="A13" s="63">
        <v>5</v>
      </c>
      <c r="B13" s="66">
        <v>1</v>
      </c>
      <c r="C13" s="59">
        <v>0</v>
      </c>
      <c r="D13" s="58">
        <v>1</v>
      </c>
      <c r="E13" s="58">
        <v>0</v>
      </c>
      <c r="F13" s="58">
        <v>1</v>
      </c>
      <c r="G13" s="58">
        <v>1</v>
      </c>
      <c r="H13" s="58">
        <v>1</v>
      </c>
      <c r="I13" s="58">
        <v>1</v>
      </c>
      <c r="J13" s="58">
        <v>1</v>
      </c>
      <c r="K13" s="58">
        <v>1</v>
      </c>
      <c r="L13" s="58">
        <v>1</v>
      </c>
      <c r="M13" s="58">
        <v>1</v>
      </c>
      <c r="N13" s="58">
        <v>1</v>
      </c>
      <c r="O13" s="58">
        <v>1</v>
      </c>
      <c r="P13" s="58">
        <v>0</v>
      </c>
      <c r="Q13" s="58">
        <v>1</v>
      </c>
      <c r="R13" s="58">
        <v>1</v>
      </c>
      <c r="S13" s="58">
        <v>1</v>
      </c>
      <c r="T13" s="58">
        <v>0</v>
      </c>
      <c r="U13" s="58">
        <v>1</v>
      </c>
      <c r="V13" s="58">
        <v>1</v>
      </c>
      <c r="W13" s="58">
        <v>1</v>
      </c>
      <c r="X13" s="58">
        <v>1</v>
      </c>
      <c r="Y13" s="58">
        <v>1</v>
      </c>
      <c r="Z13" s="58">
        <v>1</v>
      </c>
      <c r="AA13" s="60">
        <v>1</v>
      </c>
    </row>
    <row r="14" spans="1:27" ht="15.75">
      <c r="A14" s="63">
        <v>6</v>
      </c>
      <c r="B14" s="66">
        <v>1</v>
      </c>
      <c r="C14" s="61">
        <v>1</v>
      </c>
      <c r="D14" s="6">
        <v>1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0</v>
      </c>
      <c r="Q14" s="6">
        <v>1</v>
      </c>
      <c r="R14" s="6">
        <v>1</v>
      </c>
      <c r="S14" s="6">
        <v>1</v>
      </c>
      <c r="T14" s="6">
        <v>0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44">
        <v>1</v>
      </c>
    </row>
    <row r="15" spans="1:27" ht="15.75">
      <c r="A15" s="63">
        <v>7</v>
      </c>
      <c r="B15" s="66">
        <v>1</v>
      </c>
      <c r="C15" s="59">
        <v>1</v>
      </c>
      <c r="D15" s="58">
        <v>1</v>
      </c>
      <c r="E15" s="58">
        <v>0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8">
        <v>1</v>
      </c>
      <c r="L15" s="58">
        <v>2</v>
      </c>
      <c r="M15" s="58">
        <v>1</v>
      </c>
      <c r="N15" s="58">
        <v>1</v>
      </c>
      <c r="O15" s="58">
        <v>1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1</v>
      </c>
      <c r="V15" s="58">
        <v>1</v>
      </c>
      <c r="W15" s="58">
        <v>1</v>
      </c>
      <c r="X15" s="58">
        <v>1</v>
      </c>
      <c r="Y15" s="58">
        <v>1</v>
      </c>
      <c r="Z15" s="58">
        <v>1</v>
      </c>
      <c r="AA15" s="60">
        <v>0</v>
      </c>
    </row>
    <row r="16" spans="1:27" ht="15.75">
      <c r="A16" s="63">
        <v>8</v>
      </c>
      <c r="B16" s="66">
        <v>1</v>
      </c>
      <c r="C16" s="59">
        <v>0</v>
      </c>
      <c r="D16" s="58">
        <v>0</v>
      </c>
      <c r="E16" s="58">
        <v>0</v>
      </c>
      <c r="F16" s="58">
        <v>1</v>
      </c>
      <c r="G16" s="58">
        <v>0</v>
      </c>
      <c r="H16" s="58">
        <v>1</v>
      </c>
      <c r="I16" s="58">
        <v>1</v>
      </c>
      <c r="J16" s="58">
        <v>1</v>
      </c>
      <c r="K16" s="58">
        <v>1</v>
      </c>
      <c r="L16" s="58">
        <v>0</v>
      </c>
      <c r="M16" s="58">
        <v>0</v>
      </c>
      <c r="N16" s="58">
        <v>1</v>
      </c>
      <c r="O16" s="58">
        <v>1</v>
      </c>
      <c r="P16" s="58">
        <v>0</v>
      </c>
      <c r="Q16" s="58">
        <v>0</v>
      </c>
      <c r="R16" s="58">
        <v>1</v>
      </c>
      <c r="S16" s="58">
        <v>1</v>
      </c>
      <c r="T16" s="58">
        <v>1</v>
      </c>
      <c r="U16" s="58">
        <v>1</v>
      </c>
      <c r="V16" s="58">
        <v>1</v>
      </c>
      <c r="W16" s="58">
        <v>1</v>
      </c>
      <c r="X16" s="58">
        <v>1</v>
      </c>
      <c r="Y16" s="58">
        <v>1</v>
      </c>
      <c r="Z16" s="58">
        <v>1</v>
      </c>
      <c r="AA16" s="60">
        <v>1</v>
      </c>
    </row>
    <row r="17" spans="1:27" ht="15.75">
      <c r="A17" s="63">
        <v>9</v>
      </c>
      <c r="B17" s="66">
        <v>1</v>
      </c>
      <c r="C17" s="59">
        <v>0</v>
      </c>
      <c r="D17" s="58">
        <v>1</v>
      </c>
      <c r="E17" s="58">
        <v>1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1</v>
      </c>
      <c r="L17" s="58">
        <v>1</v>
      </c>
      <c r="M17" s="58">
        <v>1</v>
      </c>
      <c r="N17" s="58">
        <v>1</v>
      </c>
      <c r="O17" s="58">
        <v>1</v>
      </c>
      <c r="P17" s="58">
        <v>0</v>
      </c>
      <c r="Q17" s="58">
        <v>1</v>
      </c>
      <c r="R17" s="58">
        <v>1</v>
      </c>
      <c r="S17" s="58">
        <v>0</v>
      </c>
      <c r="T17" s="58">
        <v>0</v>
      </c>
      <c r="U17" s="58">
        <v>1</v>
      </c>
      <c r="V17" s="58">
        <v>1</v>
      </c>
      <c r="W17" s="58">
        <v>1</v>
      </c>
      <c r="X17" s="58">
        <v>1</v>
      </c>
      <c r="Y17" s="58">
        <v>1</v>
      </c>
      <c r="Z17" s="58">
        <v>1</v>
      </c>
      <c r="AA17" s="60">
        <v>1</v>
      </c>
    </row>
    <row r="18" spans="1:27" ht="15.75">
      <c r="A18" s="63">
        <v>10</v>
      </c>
      <c r="B18" s="66">
        <v>2</v>
      </c>
      <c r="C18" s="59">
        <v>1</v>
      </c>
      <c r="D18" s="58">
        <v>1</v>
      </c>
      <c r="E18" s="58">
        <v>0</v>
      </c>
      <c r="F18" s="58">
        <v>1</v>
      </c>
      <c r="G18" s="58">
        <v>1</v>
      </c>
      <c r="H18" s="58">
        <v>1</v>
      </c>
      <c r="I18" s="58">
        <v>0</v>
      </c>
      <c r="J18" s="58">
        <v>1</v>
      </c>
      <c r="K18" s="58">
        <v>1</v>
      </c>
      <c r="L18" s="58">
        <v>1</v>
      </c>
      <c r="M18" s="58">
        <v>1</v>
      </c>
      <c r="N18" s="58">
        <v>0</v>
      </c>
      <c r="O18" s="58">
        <v>1</v>
      </c>
      <c r="P18" s="58">
        <v>0</v>
      </c>
      <c r="Q18" s="58">
        <v>0</v>
      </c>
      <c r="R18" s="58">
        <v>1</v>
      </c>
      <c r="S18" s="58">
        <v>0</v>
      </c>
      <c r="T18" s="58">
        <v>0</v>
      </c>
      <c r="U18" s="58">
        <v>1</v>
      </c>
      <c r="V18" s="58">
        <v>1</v>
      </c>
      <c r="W18" s="58">
        <v>1</v>
      </c>
      <c r="X18" s="58">
        <v>1</v>
      </c>
      <c r="Y18" s="58">
        <v>1</v>
      </c>
      <c r="Z18" s="58">
        <v>1</v>
      </c>
      <c r="AA18" s="60">
        <v>1</v>
      </c>
    </row>
    <row r="19" spans="1:27" ht="15.75">
      <c r="A19" s="63">
        <v>11</v>
      </c>
      <c r="B19" s="66">
        <v>2</v>
      </c>
      <c r="C19" s="59">
        <v>1</v>
      </c>
      <c r="D19" s="58">
        <v>1</v>
      </c>
      <c r="E19" s="58">
        <v>0</v>
      </c>
      <c r="F19" s="58">
        <v>1</v>
      </c>
      <c r="G19" s="58">
        <v>1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1</v>
      </c>
      <c r="O19" s="58">
        <v>1</v>
      </c>
      <c r="P19" s="58">
        <v>0</v>
      </c>
      <c r="Q19" s="58">
        <v>0</v>
      </c>
      <c r="R19" s="58">
        <v>1</v>
      </c>
      <c r="S19" s="58">
        <v>1</v>
      </c>
      <c r="T19" s="58">
        <v>0</v>
      </c>
      <c r="U19" s="58">
        <v>1</v>
      </c>
      <c r="V19" s="58">
        <v>0</v>
      </c>
      <c r="W19" s="58">
        <v>1</v>
      </c>
      <c r="X19" s="58">
        <v>1</v>
      </c>
      <c r="Y19" s="58">
        <v>1</v>
      </c>
      <c r="Z19" s="58">
        <v>1</v>
      </c>
      <c r="AA19" s="60">
        <v>1</v>
      </c>
    </row>
    <row r="20" spans="1:27" ht="15.75">
      <c r="A20" s="63">
        <v>12</v>
      </c>
      <c r="B20" s="66">
        <v>1</v>
      </c>
      <c r="C20" s="61">
        <v>1</v>
      </c>
      <c r="D20" s="6">
        <v>0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1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1</v>
      </c>
      <c r="T20" s="6">
        <v>0</v>
      </c>
      <c r="U20" s="6">
        <v>1</v>
      </c>
      <c r="V20" s="6">
        <v>1</v>
      </c>
      <c r="W20" s="6">
        <v>0</v>
      </c>
      <c r="X20" s="6">
        <v>1</v>
      </c>
      <c r="Y20" s="6">
        <v>1</v>
      </c>
      <c r="Z20" s="6">
        <v>1</v>
      </c>
      <c r="AA20" s="44">
        <v>0</v>
      </c>
    </row>
    <row r="21" spans="1:27" ht="15.75">
      <c r="A21" s="63">
        <v>13</v>
      </c>
      <c r="B21" s="66"/>
      <c r="C21" s="6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44"/>
    </row>
    <row r="22" spans="1:27" ht="15.75">
      <c r="A22" s="63">
        <v>14</v>
      </c>
      <c r="B22" s="66">
        <v>2</v>
      </c>
      <c r="C22" s="61">
        <v>0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0</v>
      </c>
      <c r="Q22" s="6">
        <v>1</v>
      </c>
      <c r="R22" s="6">
        <v>1</v>
      </c>
      <c r="S22" s="6">
        <v>1</v>
      </c>
      <c r="T22" s="6">
        <v>0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44">
        <v>1</v>
      </c>
    </row>
    <row r="23" spans="1:27" ht="15.75">
      <c r="A23" s="63">
        <v>15</v>
      </c>
      <c r="B23" s="66">
        <v>1</v>
      </c>
      <c r="C23" s="59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0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0</v>
      </c>
      <c r="Q23" s="58">
        <v>1</v>
      </c>
      <c r="R23" s="58">
        <v>1</v>
      </c>
      <c r="S23" s="58">
        <v>1</v>
      </c>
      <c r="T23" s="58">
        <v>0</v>
      </c>
      <c r="U23" s="58">
        <v>1</v>
      </c>
      <c r="V23" s="58">
        <v>0</v>
      </c>
      <c r="W23" s="58">
        <v>1</v>
      </c>
      <c r="X23" s="58">
        <v>1</v>
      </c>
      <c r="Y23" s="58">
        <v>1</v>
      </c>
      <c r="Z23" s="58">
        <v>1</v>
      </c>
      <c r="AA23" s="60">
        <v>1</v>
      </c>
    </row>
    <row r="24" spans="1:27" ht="15.75">
      <c r="A24" s="63">
        <v>16</v>
      </c>
      <c r="B24" s="66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0"/>
    </row>
    <row r="25" spans="1:27" ht="15.75">
      <c r="A25" s="63">
        <v>17</v>
      </c>
      <c r="B25" s="66">
        <v>1</v>
      </c>
      <c r="C25" s="59">
        <v>0</v>
      </c>
      <c r="D25" s="58">
        <v>1</v>
      </c>
      <c r="E25" s="58">
        <v>0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0</v>
      </c>
      <c r="Q25" s="58">
        <v>1</v>
      </c>
      <c r="R25" s="58">
        <v>1</v>
      </c>
      <c r="S25" s="58">
        <v>1</v>
      </c>
      <c r="T25" s="58">
        <v>0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60">
        <v>1</v>
      </c>
    </row>
    <row r="26" spans="1:27" ht="15.75">
      <c r="A26" s="63">
        <v>18</v>
      </c>
      <c r="B26" s="66">
        <v>2</v>
      </c>
      <c r="C26" s="59">
        <v>0</v>
      </c>
      <c r="D26" s="58">
        <v>0</v>
      </c>
      <c r="E26" s="58">
        <v>0</v>
      </c>
      <c r="F26" s="58">
        <v>1</v>
      </c>
      <c r="G26" s="58">
        <v>1</v>
      </c>
      <c r="H26" s="58">
        <v>0</v>
      </c>
      <c r="I26" s="58">
        <v>1</v>
      </c>
      <c r="J26" s="58">
        <v>1</v>
      </c>
      <c r="K26" s="58">
        <v>1</v>
      </c>
      <c r="L26" s="58">
        <v>2</v>
      </c>
      <c r="M26" s="58">
        <v>1</v>
      </c>
      <c r="N26" s="58">
        <v>0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0</v>
      </c>
      <c r="U26" s="58">
        <v>1</v>
      </c>
      <c r="V26" s="58">
        <v>1</v>
      </c>
      <c r="W26" s="58">
        <v>0</v>
      </c>
      <c r="X26" s="58">
        <v>1</v>
      </c>
      <c r="Y26" s="58">
        <v>1</v>
      </c>
      <c r="Z26" s="58">
        <v>1</v>
      </c>
      <c r="AA26" s="60">
        <v>1</v>
      </c>
    </row>
    <row r="27" spans="1:27" ht="15.75">
      <c r="A27" s="63">
        <v>19</v>
      </c>
      <c r="B27" s="66">
        <v>1</v>
      </c>
      <c r="C27" s="59">
        <v>1</v>
      </c>
      <c r="D27" s="58">
        <v>1</v>
      </c>
      <c r="E27" s="58">
        <v>0</v>
      </c>
      <c r="F27" s="58">
        <v>1</v>
      </c>
      <c r="G27" s="58">
        <v>1</v>
      </c>
      <c r="H27" s="58">
        <v>1</v>
      </c>
      <c r="I27" s="58">
        <v>0</v>
      </c>
      <c r="J27" s="58">
        <v>1</v>
      </c>
      <c r="K27" s="58">
        <v>0</v>
      </c>
      <c r="L27" s="58">
        <v>1</v>
      </c>
      <c r="M27" s="58">
        <v>1</v>
      </c>
      <c r="N27" s="58">
        <v>1</v>
      </c>
      <c r="O27" s="58">
        <v>1</v>
      </c>
      <c r="P27" s="58">
        <v>0</v>
      </c>
      <c r="Q27" s="58">
        <v>1</v>
      </c>
      <c r="R27" s="58">
        <v>0</v>
      </c>
      <c r="S27" s="58">
        <v>1</v>
      </c>
      <c r="T27" s="58">
        <v>0</v>
      </c>
      <c r="U27" s="58">
        <v>1</v>
      </c>
      <c r="V27" s="58">
        <v>1</v>
      </c>
      <c r="W27" s="58">
        <v>0</v>
      </c>
      <c r="X27" s="58">
        <v>1</v>
      </c>
      <c r="Y27" s="58">
        <v>1</v>
      </c>
      <c r="Z27" s="58">
        <v>1</v>
      </c>
      <c r="AA27" s="60">
        <v>1</v>
      </c>
    </row>
    <row r="28" spans="1:27" ht="15.75">
      <c r="A28" s="63">
        <v>20</v>
      </c>
      <c r="B28" s="66">
        <v>2</v>
      </c>
      <c r="C28" s="59">
        <v>1</v>
      </c>
      <c r="D28" s="58">
        <v>1</v>
      </c>
      <c r="E28" s="58">
        <v>1</v>
      </c>
      <c r="F28" s="58">
        <v>0</v>
      </c>
      <c r="G28" s="58">
        <v>1</v>
      </c>
      <c r="H28" s="58">
        <v>1</v>
      </c>
      <c r="I28" s="58">
        <v>0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  <c r="P28" s="58">
        <v>0</v>
      </c>
      <c r="Q28" s="58">
        <v>1</v>
      </c>
      <c r="R28" s="58">
        <v>1</v>
      </c>
      <c r="S28" s="58">
        <v>1</v>
      </c>
      <c r="T28" s="58">
        <v>0</v>
      </c>
      <c r="U28" s="58">
        <v>1</v>
      </c>
      <c r="V28" s="58">
        <v>1</v>
      </c>
      <c r="W28" s="58">
        <v>0</v>
      </c>
      <c r="X28" s="58">
        <v>0</v>
      </c>
      <c r="Y28" s="58">
        <v>1</v>
      </c>
      <c r="Z28" s="58">
        <v>0</v>
      </c>
      <c r="AA28" s="60">
        <v>1</v>
      </c>
    </row>
    <row r="29" spans="1:27" ht="15.75">
      <c r="A29" s="63">
        <v>21</v>
      </c>
      <c r="B29" s="66">
        <v>2</v>
      </c>
      <c r="C29" s="59">
        <v>0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0</v>
      </c>
      <c r="Q29" s="58">
        <v>1</v>
      </c>
      <c r="R29" s="58">
        <v>1</v>
      </c>
      <c r="S29" s="58">
        <v>0</v>
      </c>
      <c r="T29" s="58">
        <v>0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60">
        <v>1</v>
      </c>
    </row>
    <row r="30" spans="1:27" ht="15.75">
      <c r="A30" s="63">
        <v>22</v>
      </c>
      <c r="B30" s="66">
        <v>2</v>
      </c>
      <c r="C30" s="59">
        <v>0</v>
      </c>
      <c r="D30" s="58">
        <v>1</v>
      </c>
      <c r="E30" s="58">
        <v>0</v>
      </c>
      <c r="F30" s="58">
        <v>0</v>
      </c>
      <c r="G30" s="58">
        <v>1</v>
      </c>
      <c r="H30" s="58">
        <v>0</v>
      </c>
      <c r="I30" s="58">
        <v>0</v>
      </c>
      <c r="J30" s="58">
        <v>1</v>
      </c>
      <c r="K30" s="58">
        <v>1</v>
      </c>
      <c r="L30" s="58">
        <v>0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8">
        <v>1</v>
      </c>
      <c r="S30" s="58">
        <v>1</v>
      </c>
      <c r="T30" s="58">
        <v>0</v>
      </c>
      <c r="U30" s="58">
        <v>1</v>
      </c>
      <c r="V30" s="58">
        <v>1</v>
      </c>
      <c r="W30" s="58">
        <v>0</v>
      </c>
      <c r="X30" s="58">
        <v>1</v>
      </c>
      <c r="Y30" s="58">
        <v>1</v>
      </c>
      <c r="Z30" s="58">
        <v>0</v>
      </c>
      <c r="AA30" s="60">
        <v>1</v>
      </c>
    </row>
    <row r="31" spans="1:27" ht="15.75">
      <c r="A31" s="63">
        <v>23</v>
      </c>
      <c r="B31" s="66">
        <v>2</v>
      </c>
      <c r="C31" s="59">
        <v>0</v>
      </c>
      <c r="D31" s="58">
        <v>0</v>
      </c>
      <c r="E31" s="58">
        <v>0</v>
      </c>
      <c r="F31" s="58">
        <v>1</v>
      </c>
      <c r="G31" s="58">
        <v>1</v>
      </c>
      <c r="H31" s="58">
        <v>0</v>
      </c>
      <c r="I31" s="58">
        <v>1</v>
      </c>
      <c r="J31" s="58">
        <v>0</v>
      </c>
      <c r="K31" s="58">
        <v>1</v>
      </c>
      <c r="L31" s="58">
        <v>2</v>
      </c>
      <c r="M31" s="58">
        <v>1</v>
      </c>
      <c r="N31" s="58">
        <v>1</v>
      </c>
      <c r="O31" s="58">
        <v>1</v>
      </c>
      <c r="P31" s="58">
        <v>0</v>
      </c>
      <c r="Q31" s="58">
        <v>0</v>
      </c>
      <c r="R31" s="58">
        <v>1</v>
      </c>
      <c r="S31" s="58">
        <v>0</v>
      </c>
      <c r="T31" s="58">
        <v>0</v>
      </c>
      <c r="U31" s="58">
        <v>1</v>
      </c>
      <c r="V31" s="58">
        <v>1</v>
      </c>
      <c r="W31" s="58">
        <v>1</v>
      </c>
      <c r="X31" s="58">
        <v>0</v>
      </c>
      <c r="Y31" s="58">
        <v>1</v>
      </c>
      <c r="Z31" s="58">
        <v>1</v>
      </c>
      <c r="AA31" s="60">
        <v>0</v>
      </c>
    </row>
    <row r="32" spans="1:27" ht="15.75">
      <c r="A32" s="63">
        <v>24</v>
      </c>
      <c r="B32" s="66">
        <v>2</v>
      </c>
      <c r="C32" s="59">
        <v>0</v>
      </c>
      <c r="D32" s="58">
        <v>1</v>
      </c>
      <c r="E32" s="58">
        <v>1</v>
      </c>
      <c r="F32" s="58">
        <v>1</v>
      </c>
      <c r="G32" s="58">
        <v>1</v>
      </c>
      <c r="H32" s="58">
        <v>1</v>
      </c>
      <c r="I32" s="58">
        <v>0</v>
      </c>
      <c r="J32" s="58">
        <v>1</v>
      </c>
      <c r="K32" s="58">
        <v>1</v>
      </c>
      <c r="L32" s="58">
        <v>2</v>
      </c>
      <c r="M32" s="58">
        <v>1</v>
      </c>
      <c r="N32" s="58">
        <v>1</v>
      </c>
      <c r="O32" s="58">
        <v>1</v>
      </c>
      <c r="P32" s="58">
        <v>0</v>
      </c>
      <c r="Q32" s="58">
        <v>0</v>
      </c>
      <c r="R32" s="58">
        <v>0</v>
      </c>
      <c r="S32" s="58">
        <v>1</v>
      </c>
      <c r="T32" s="58">
        <v>0</v>
      </c>
      <c r="U32" s="58">
        <v>0</v>
      </c>
      <c r="V32" s="58">
        <v>1</v>
      </c>
      <c r="W32" s="58">
        <v>1</v>
      </c>
      <c r="X32" s="58">
        <v>1</v>
      </c>
      <c r="Y32" s="58">
        <v>0</v>
      </c>
      <c r="Z32" s="58">
        <v>1</v>
      </c>
      <c r="AA32" s="60">
        <v>1</v>
      </c>
    </row>
    <row r="33" spans="1:27" ht="15.75">
      <c r="A33" s="63">
        <v>25</v>
      </c>
      <c r="B33" s="66">
        <v>1</v>
      </c>
      <c r="C33" s="59">
        <v>1</v>
      </c>
      <c r="D33" s="58">
        <v>1</v>
      </c>
      <c r="E33" s="58">
        <v>1</v>
      </c>
      <c r="F33" s="58">
        <v>1</v>
      </c>
      <c r="G33" s="58">
        <v>1</v>
      </c>
      <c r="H33" s="58">
        <v>1</v>
      </c>
      <c r="I33" s="58">
        <v>1</v>
      </c>
      <c r="J33" s="58">
        <v>1</v>
      </c>
      <c r="K33" s="58">
        <v>1</v>
      </c>
      <c r="L33" s="58">
        <v>2</v>
      </c>
      <c r="M33" s="58">
        <v>1</v>
      </c>
      <c r="N33" s="58">
        <v>1</v>
      </c>
      <c r="O33" s="58">
        <v>2</v>
      </c>
      <c r="P33" s="58">
        <v>0</v>
      </c>
      <c r="Q33" s="58">
        <v>0</v>
      </c>
      <c r="R33" s="58">
        <v>1</v>
      </c>
      <c r="S33" s="58">
        <v>1</v>
      </c>
      <c r="T33" s="58">
        <v>0</v>
      </c>
      <c r="U33" s="58">
        <v>0</v>
      </c>
      <c r="V33" s="58">
        <v>1</v>
      </c>
      <c r="W33" s="58">
        <v>1</v>
      </c>
      <c r="X33" s="58">
        <v>1</v>
      </c>
      <c r="Y33" s="58">
        <v>1</v>
      </c>
      <c r="Z33" s="58">
        <v>1</v>
      </c>
      <c r="AA33" s="60">
        <v>1</v>
      </c>
    </row>
    <row r="34" spans="1:27" ht="15.75">
      <c r="A34" s="63">
        <v>26</v>
      </c>
      <c r="B34" s="66"/>
      <c r="C34" s="5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0"/>
    </row>
    <row r="35" spans="1:27" ht="15.75">
      <c r="A35" s="63">
        <v>27</v>
      </c>
      <c r="B35" s="66"/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60"/>
    </row>
    <row r="36" spans="1:27" ht="15.75">
      <c r="A36" s="63">
        <v>28</v>
      </c>
      <c r="B36" s="66"/>
      <c r="C36" s="6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44"/>
    </row>
    <row r="37" spans="1:27" ht="15.75">
      <c r="A37" s="63">
        <v>29</v>
      </c>
      <c r="B37" s="66"/>
      <c r="C37" s="6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44"/>
    </row>
    <row r="38" spans="1:27" ht="15.75">
      <c r="A38" s="63">
        <v>30</v>
      </c>
      <c r="B38" s="66"/>
      <c r="C38" s="6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44"/>
    </row>
    <row r="39" spans="1:27" ht="15.75">
      <c r="A39" s="63">
        <v>31</v>
      </c>
      <c r="B39" s="66"/>
      <c r="C39" s="6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44"/>
    </row>
    <row r="40" spans="1:27" ht="15.75">
      <c r="A40" s="63">
        <v>32</v>
      </c>
      <c r="B40" s="66"/>
      <c r="C40" s="6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44"/>
    </row>
    <row r="41" spans="1:27" ht="15.75">
      <c r="A41" s="63">
        <v>33</v>
      </c>
      <c r="B41" s="66"/>
      <c r="C41" s="6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44"/>
    </row>
    <row r="42" spans="1:27" ht="15.75">
      <c r="A42" s="63">
        <v>34</v>
      </c>
      <c r="B42" s="66"/>
      <c r="C42" s="6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44"/>
    </row>
    <row r="43" spans="1:27" ht="15.75">
      <c r="A43" s="63">
        <v>35</v>
      </c>
      <c r="B43" s="66"/>
      <c r="C43" s="6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44"/>
    </row>
    <row r="44" spans="1:27" ht="15.75">
      <c r="A44" s="63">
        <v>36</v>
      </c>
      <c r="B44" s="66"/>
      <c r="C44" s="6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44"/>
    </row>
    <row r="45" spans="1:27" ht="15.75">
      <c r="A45" s="63">
        <v>37</v>
      </c>
      <c r="B45" s="66"/>
      <c r="C45" s="6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44"/>
    </row>
    <row r="46" spans="1:27" ht="15.75">
      <c r="A46" s="63">
        <v>38</v>
      </c>
      <c r="B46" s="66"/>
      <c r="C46" s="6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44"/>
    </row>
    <row r="47" spans="1:27" ht="15.75">
      <c r="A47" s="63">
        <v>39</v>
      </c>
      <c r="B47" s="66"/>
      <c r="C47" s="6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44"/>
    </row>
    <row r="48" spans="1:27" ht="16.5" thickBot="1">
      <c r="A48" s="64">
        <v>40</v>
      </c>
      <c r="B48" s="67"/>
      <c r="C48" s="62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6"/>
    </row>
  </sheetData>
  <sheetProtection password="E036" sheet="1"/>
  <mergeCells count="16">
    <mergeCell ref="B5:B8"/>
    <mergeCell ref="A5:A8"/>
    <mergeCell ref="T4:V4"/>
    <mergeCell ref="T1:V1"/>
    <mergeCell ref="A2:R2"/>
    <mergeCell ref="C3:I3"/>
    <mergeCell ref="O3:S3"/>
    <mergeCell ref="T3:V3"/>
    <mergeCell ref="S6:U6"/>
    <mergeCell ref="V6:X6"/>
    <mergeCell ref="Y6:Z6"/>
    <mergeCell ref="C5:AA5"/>
    <mergeCell ref="C6:I6"/>
    <mergeCell ref="J6:L6"/>
    <mergeCell ref="M6:P6"/>
    <mergeCell ref="Q6:R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95" zoomScaleNormal="95" zoomScalePageLayoutView="0" workbookViewId="0" topLeftCell="A7">
      <selection activeCell="O14" sqref="O14"/>
    </sheetView>
  </sheetViews>
  <sheetFormatPr defaultColWidth="9.00390625" defaultRowHeight="15.75" outlineLevelCol="1"/>
  <cols>
    <col min="5" max="5" width="9.625" style="0" hidden="1" customWidth="1" outlineLevel="1"/>
    <col min="6" max="6" width="16.125" style="0" hidden="1" customWidth="1" outlineLevel="1"/>
    <col min="7" max="7" width="11.125" style="0" hidden="1" customWidth="1" outlineLevel="1"/>
    <col min="8" max="8" width="10.125" style="0" customWidth="1" collapsed="1"/>
    <col min="10" max="10" width="20.75390625" style="0" hidden="1" customWidth="1" outlineLevel="1"/>
    <col min="11" max="12" width="0" style="0" hidden="1" customWidth="1" outlineLevel="1"/>
    <col min="13" max="13" width="9.00390625" style="0" customWidth="1" collapsed="1"/>
  </cols>
  <sheetData>
    <row r="1" spans="1:8" ht="15.75">
      <c r="A1" s="8"/>
      <c r="B1" s="8"/>
      <c r="C1" s="8"/>
      <c r="D1" s="8"/>
      <c r="E1" s="8"/>
      <c r="F1" s="8"/>
      <c r="G1" s="8"/>
      <c r="H1" s="9" t="s">
        <v>9</v>
      </c>
    </row>
    <row r="2" spans="1:8" ht="44.25" customHeight="1">
      <c r="A2" s="117" t="s">
        <v>47</v>
      </c>
      <c r="B2" s="117"/>
      <c r="C2" s="117"/>
      <c r="D2" s="117"/>
      <c r="E2" s="117"/>
      <c r="F2" s="117"/>
      <c r="G2" s="117"/>
      <c r="H2" s="117"/>
    </row>
    <row r="3" spans="1:8" ht="16.5" thickBot="1">
      <c r="A3" s="8"/>
      <c r="B3" s="8"/>
      <c r="C3" s="8"/>
      <c r="D3" s="8"/>
      <c r="E3" s="8"/>
      <c r="F3" s="8"/>
      <c r="G3" s="8"/>
      <c r="H3" s="8"/>
    </row>
    <row r="4" spans="1:12" ht="140.25" customHeight="1" thickBot="1">
      <c r="A4" s="109" t="s">
        <v>10</v>
      </c>
      <c r="B4" s="112" t="s">
        <v>2</v>
      </c>
      <c r="C4" s="10" t="s">
        <v>11</v>
      </c>
      <c r="D4" s="115" t="s">
        <v>8</v>
      </c>
      <c r="E4" s="120" t="s">
        <v>12</v>
      </c>
      <c r="F4" s="121"/>
      <c r="G4" s="122"/>
      <c r="H4" s="115" t="s">
        <v>13</v>
      </c>
      <c r="K4" t="s">
        <v>15</v>
      </c>
      <c r="L4" t="s">
        <v>16</v>
      </c>
    </row>
    <row r="5" spans="1:12" ht="15.75">
      <c r="A5" s="110"/>
      <c r="B5" s="113"/>
      <c r="C5" s="118">
        <f>SUM('Ввод КР'!C8:Z8)</f>
        <v>26</v>
      </c>
      <c r="D5" s="116"/>
      <c r="E5" s="123"/>
      <c r="F5" s="124"/>
      <c r="G5" s="125"/>
      <c r="H5" s="116"/>
      <c r="J5" t="s">
        <v>14</v>
      </c>
      <c r="K5">
        <v>57.99</v>
      </c>
      <c r="L5">
        <v>58</v>
      </c>
    </row>
    <row r="6" spans="1:12" ht="16.5" thickBot="1">
      <c r="A6" s="111"/>
      <c r="B6" s="114"/>
      <c r="C6" s="119"/>
      <c r="D6" s="116"/>
      <c r="E6" s="11" t="s">
        <v>61</v>
      </c>
      <c r="F6" s="12" t="s">
        <v>62</v>
      </c>
      <c r="G6" s="12" t="s">
        <v>63</v>
      </c>
      <c r="H6" s="116"/>
      <c r="J6" t="s">
        <v>17</v>
      </c>
      <c r="K6">
        <v>80.99</v>
      </c>
      <c r="L6">
        <v>81</v>
      </c>
    </row>
    <row r="7" spans="1:8" ht="15.75">
      <c r="A7" s="38">
        <v>1</v>
      </c>
      <c r="B7" s="19">
        <f>'Ввод КР'!B9</f>
        <v>1</v>
      </c>
      <c r="C7" s="78">
        <f>SUM('Ввод КР'!C9:Z9)</f>
        <v>10</v>
      </c>
      <c r="D7" s="79">
        <f>C7/$C$5*100</f>
        <v>38.46153846153847</v>
      </c>
      <c r="E7" s="20">
        <f aca="true" t="shared" si="0" ref="E7:E46">IF(AND($B7&gt;0,$D7&lt;$K$5),1,0)</f>
        <v>1</v>
      </c>
      <c r="F7" s="20">
        <f>IF(AND($D7&gt;=$L$5,$D7&lt;$K$6),2,0)</f>
        <v>0</v>
      </c>
      <c r="G7" s="20">
        <f>IF($D7&gt;=$L$6,3,0)</f>
        <v>0</v>
      </c>
      <c r="H7" s="21">
        <f>SUM(E7:G7)</f>
        <v>1</v>
      </c>
    </row>
    <row r="8" spans="1:8" ht="15.75">
      <c r="A8" s="17">
        <v>2</v>
      </c>
      <c r="B8" s="13">
        <f>'Ввод КР'!B10</f>
        <v>1</v>
      </c>
      <c r="C8" s="76">
        <f>SUM('Ввод КР'!C10:Z10)</f>
        <v>14</v>
      </c>
      <c r="D8" s="77">
        <f aca="true" t="shared" si="1" ref="D8:D46">C8/$C$5*100</f>
        <v>53.84615384615385</v>
      </c>
      <c r="E8" s="14">
        <f t="shared" si="0"/>
        <v>1</v>
      </c>
      <c r="F8" s="14">
        <f aca="true" t="shared" si="2" ref="F8:F46">IF(AND($D8&gt;=$L$5,$D8&lt;$K$6),2,0)</f>
        <v>0</v>
      </c>
      <c r="G8" s="14">
        <f aca="true" t="shared" si="3" ref="G8:G46">IF($D8&gt;=$L$6,3,0)</f>
        <v>0</v>
      </c>
      <c r="H8" s="36">
        <f aca="true" t="shared" si="4" ref="H8:H46">SUM(E8:G8)</f>
        <v>1</v>
      </c>
    </row>
    <row r="9" spans="1:8" ht="15.75">
      <c r="A9" s="17">
        <v>3</v>
      </c>
      <c r="B9" s="13">
        <f>'Ввод КР'!B11</f>
        <v>2</v>
      </c>
      <c r="C9" s="76">
        <f>SUM('Ввод КР'!C11:Z11)</f>
        <v>17</v>
      </c>
      <c r="D9" s="77">
        <f t="shared" si="1"/>
        <v>65.38461538461539</v>
      </c>
      <c r="E9" s="14">
        <f t="shared" si="0"/>
        <v>0</v>
      </c>
      <c r="F9" s="14">
        <f t="shared" si="2"/>
        <v>2</v>
      </c>
      <c r="G9" s="14">
        <f t="shared" si="3"/>
        <v>0</v>
      </c>
      <c r="H9" s="36">
        <f t="shared" si="4"/>
        <v>2</v>
      </c>
    </row>
    <row r="10" spans="1:8" ht="15.75">
      <c r="A10" s="17">
        <v>4</v>
      </c>
      <c r="B10" s="13">
        <f>'Ввод КР'!B12</f>
        <v>2</v>
      </c>
      <c r="C10" s="76">
        <f>SUM('Ввод КР'!C12:Z12)</f>
        <v>15</v>
      </c>
      <c r="D10" s="77">
        <f t="shared" si="1"/>
        <v>57.692307692307686</v>
      </c>
      <c r="E10" s="14">
        <f t="shared" si="0"/>
        <v>1</v>
      </c>
      <c r="F10" s="14">
        <f t="shared" si="2"/>
        <v>0</v>
      </c>
      <c r="G10" s="14">
        <f t="shared" si="3"/>
        <v>0</v>
      </c>
      <c r="H10" s="36">
        <f t="shared" si="4"/>
        <v>1</v>
      </c>
    </row>
    <row r="11" spans="1:8" ht="15.75">
      <c r="A11" s="17">
        <v>5</v>
      </c>
      <c r="B11" s="13">
        <f>'Ввод КР'!B13</f>
        <v>1</v>
      </c>
      <c r="C11" s="76">
        <f>SUM('Ввод КР'!C13:Z13)</f>
        <v>20</v>
      </c>
      <c r="D11" s="77">
        <f t="shared" si="1"/>
        <v>76.92307692307693</v>
      </c>
      <c r="E11" s="14">
        <f t="shared" si="0"/>
        <v>0</v>
      </c>
      <c r="F11" s="14">
        <f t="shared" si="2"/>
        <v>2</v>
      </c>
      <c r="G11" s="14">
        <f t="shared" si="3"/>
        <v>0</v>
      </c>
      <c r="H11" s="36">
        <f t="shared" si="4"/>
        <v>2</v>
      </c>
    </row>
    <row r="12" spans="1:8" ht="15.75">
      <c r="A12" s="17">
        <v>6</v>
      </c>
      <c r="B12" s="13">
        <f>'Ввод КР'!B14</f>
        <v>1</v>
      </c>
      <c r="C12" s="76">
        <f>SUM('Ввод КР'!C14:Z14)</f>
        <v>21</v>
      </c>
      <c r="D12" s="77">
        <f t="shared" si="1"/>
        <v>80.76923076923077</v>
      </c>
      <c r="E12" s="14">
        <f t="shared" si="0"/>
        <v>0</v>
      </c>
      <c r="F12" s="14">
        <f t="shared" si="2"/>
        <v>2</v>
      </c>
      <c r="G12" s="14">
        <f t="shared" si="3"/>
        <v>0</v>
      </c>
      <c r="H12" s="36">
        <f t="shared" si="4"/>
        <v>2</v>
      </c>
    </row>
    <row r="13" spans="1:8" ht="15.75">
      <c r="A13" s="17">
        <v>7</v>
      </c>
      <c r="B13" s="13">
        <f>'Ввод КР'!B15</f>
        <v>1</v>
      </c>
      <c r="C13" s="76">
        <f>SUM('Ввод КР'!C15:Z15)</f>
        <v>22</v>
      </c>
      <c r="D13" s="77">
        <f t="shared" si="1"/>
        <v>84.61538461538461</v>
      </c>
      <c r="E13" s="14">
        <f t="shared" si="0"/>
        <v>0</v>
      </c>
      <c r="F13" s="14">
        <f t="shared" si="2"/>
        <v>0</v>
      </c>
      <c r="G13" s="14">
        <f t="shared" si="3"/>
        <v>3</v>
      </c>
      <c r="H13" s="36">
        <f t="shared" si="4"/>
        <v>3</v>
      </c>
    </row>
    <row r="14" spans="1:8" ht="15.75">
      <c r="A14" s="17">
        <v>8</v>
      </c>
      <c r="B14" s="13">
        <f>'Ввод КР'!B16</f>
        <v>1</v>
      </c>
      <c r="C14" s="76">
        <f>SUM('Ввод КР'!C16:Z16)</f>
        <v>16</v>
      </c>
      <c r="D14" s="77">
        <f t="shared" si="1"/>
        <v>61.53846153846154</v>
      </c>
      <c r="E14" s="14">
        <f t="shared" si="0"/>
        <v>0</v>
      </c>
      <c r="F14" s="14">
        <f t="shared" si="2"/>
        <v>2</v>
      </c>
      <c r="G14" s="14">
        <f t="shared" si="3"/>
        <v>0</v>
      </c>
      <c r="H14" s="36">
        <f t="shared" si="4"/>
        <v>2</v>
      </c>
    </row>
    <row r="15" spans="1:8" ht="15.75">
      <c r="A15" s="17">
        <v>9</v>
      </c>
      <c r="B15" s="13">
        <f>'Ввод КР'!B17</f>
        <v>1</v>
      </c>
      <c r="C15" s="76">
        <f>SUM('Ввод КР'!C17:Z17)</f>
        <v>20</v>
      </c>
      <c r="D15" s="77">
        <f t="shared" si="1"/>
        <v>76.92307692307693</v>
      </c>
      <c r="E15" s="14">
        <f t="shared" si="0"/>
        <v>0</v>
      </c>
      <c r="F15" s="14">
        <f t="shared" si="2"/>
        <v>2</v>
      </c>
      <c r="G15" s="14">
        <f t="shared" si="3"/>
        <v>0</v>
      </c>
      <c r="H15" s="36">
        <f t="shared" si="4"/>
        <v>2</v>
      </c>
    </row>
    <row r="16" spans="1:8" ht="15.75">
      <c r="A16" s="17">
        <v>10</v>
      </c>
      <c r="B16" s="13">
        <f>'Ввод КР'!B18</f>
        <v>2</v>
      </c>
      <c r="C16" s="76">
        <f>SUM('Ввод КР'!C18:Z18)</f>
        <v>17</v>
      </c>
      <c r="D16" s="77">
        <f t="shared" si="1"/>
        <v>65.38461538461539</v>
      </c>
      <c r="E16" s="14">
        <f t="shared" si="0"/>
        <v>0</v>
      </c>
      <c r="F16" s="14">
        <f t="shared" si="2"/>
        <v>2</v>
      </c>
      <c r="G16" s="14">
        <f t="shared" si="3"/>
        <v>0</v>
      </c>
      <c r="H16" s="36">
        <f t="shared" si="4"/>
        <v>2</v>
      </c>
    </row>
    <row r="17" spans="1:8" ht="15.75">
      <c r="A17" s="17">
        <v>11</v>
      </c>
      <c r="B17" s="13">
        <f>'Ввод КР'!B19</f>
        <v>2</v>
      </c>
      <c r="C17" s="76">
        <f>SUM('Ввод КР'!C19:Z19)</f>
        <v>19</v>
      </c>
      <c r="D17" s="77">
        <f t="shared" si="1"/>
        <v>73.07692307692307</v>
      </c>
      <c r="E17" s="14">
        <f t="shared" si="0"/>
        <v>0</v>
      </c>
      <c r="F17" s="14">
        <f t="shared" si="2"/>
        <v>2</v>
      </c>
      <c r="G17" s="14">
        <f t="shared" si="3"/>
        <v>0</v>
      </c>
      <c r="H17" s="36">
        <f t="shared" si="4"/>
        <v>2</v>
      </c>
    </row>
    <row r="18" spans="1:8" ht="15.75">
      <c r="A18" s="17">
        <v>12</v>
      </c>
      <c r="B18" s="13">
        <f>'Ввод КР'!B20</f>
        <v>1</v>
      </c>
      <c r="C18" s="76">
        <f>SUM('Ввод КР'!C20:Z20)</f>
        <v>19</v>
      </c>
      <c r="D18" s="77">
        <f t="shared" si="1"/>
        <v>73.07692307692307</v>
      </c>
      <c r="E18" s="14">
        <f t="shared" si="0"/>
        <v>0</v>
      </c>
      <c r="F18" s="14">
        <f t="shared" si="2"/>
        <v>2</v>
      </c>
      <c r="G18" s="14">
        <f t="shared" si="3"/>
        <v>0</v>
      </c>
      <c r="H18" s="36">
        <f t="shared" si="4"/>
        <v>2</v>
      </c>
    </row>
    <row r="19" spans="1:8" ht="15.75">
      <c r="A19" s="17">
        <v>13</v>
      </c>
      <c r="B19" s="13">
        <f>'Ввод КР'!B21</f>
        <v>0</v>
      </c>
      <c r="C19" s="76">
        <f>SUM('Ввод КР'!C21:Z21)</f>
        <v>0</v>
      </c>
      <c r="D19" s="77">
        <f t="shared" si="1"/>
        <v>0</v>
      </c>
      <c r="E19" s="14">
        <f t="shared" si="0"/>
        <v>0</v>
      </c>
      <c r="F19" s="14">
        <f t="shared" si="2"/>
        <v>0</v>
      </c>
      <c r="G19" s="14">
        <f t="shared" si="3"/>
        <v>0</v>
      </c>
      <c r="H19" s="36">
        <f t="shared" si="4"/>
        <v>0</v>
      </c>
    </row>
    <row r="20" spans="1:8" ht="15.75">
      <c r="A20" s="17">
        <v>14</v>
      </c>
      <c r="B20" s="13">
        <f>'Ввод КР'!B22</f>
        <v>2</v>
      </c>
      <c r="C20" s="76">
        <f>SUM('Ввод КР'!C22:Z22)</f>
        <v>21</v>
      </c>
      <c r="D20" s="77">
        <f t="shared" si="1"/>
        <v>80.76923076923077</v>
      </c>
      <c r="E20" s="14">
        <f t="shared" si="0"/>
        <v>0</v>
      </c>
      <c r="F20" s="14">
        <f t="shared" si="2"/>
        <v>2</v>
      </c>
      <c r="G20" s="14">
        <f t="shared" si="3"/>
        <v>0</v>
      </c>
      <c r="H20" s="36">
        <f t="shared" si="4"/>
        <v>2</v>
      </c>
    </row>
    <row r="21" spans="1:8" ht="15.75">
      <c r="A21" s="17">
        <v>15</v>
      </c>
      <c r="B21" s="13">
        <f>'Ввод КР'!B23</f>
        <v>1</v>
      </c>
      <c r="C21" s="76">
        <f>SUM('Ввод КР'!C23:Z23)</f>
        <v>20</v>
      </c>
      <c r="D21" s="77">
        <f t="shared" si="1"/>
        <v>76.92307692307693</v>
      </c>
      <c r="E21" s="14">
        <f t="shared" si="0"/>
        <v>0</v>
      </c>
      <c r="F21" s="14">
        <f t="shared" si="2"/>
        <v>2</v>
      </c>
      <c r="G21" s="14">
        <f t="shared" si="3"/>
        <v>0</v>
      </c>
      <c r="H21" s="36">
        <f t="shared" si="4"/>
        <v>2</v>
      </c>
    </row>
    <row r="22" spans="1:8" ht="15.75">
      <c r="A22" s="17">
        <v>16</v>
      </c>
      <c r="B22" s="13">
        <f>'Ввод КР'!B24</f>
        <v>0</v>
      </c>
      <c r="C22" s="76">
        <f>SUM('Ввод КР'!C24:Z24)</f>
        <v>0</v>
      </c>
      <c r="D22" s="77">
        <f t="shared" si="1"/>
        <v>0</v>
      </c>
      <c r="E22" s="14">
        <f t="shared" si="0"/>
        <v>0</v>
      </c>
      <c r="F22" s="14">
        <f t="shared" si="2"/>
        <v>0</v>
      </c>
      <c r="G22" s="14">
        <f t="shared" si="3"/>
        <v>0</v>
      </c>
      <c r="H22" s="36">
        <f t="shared" si="4"/>
        <v>0</v>
      </c>
    </row>
    <row r="23" spans="1:8" ht="15.75">
      <c r="A23" s="17">
        <v>17</v>
      </c>
      <c r="B23" s="13">
        <f>'Ввод КР'!B25</f>
        <v>1</v>
      </c>
      <c r="C23" s="76">
        <f>SUM('Ввод КР'!C25:Z25)</f>
        <v>20</v>
      </c>
      <c r="D23" s="77">
        <f t="shared" si="1"/>
        <v>76.92307692307693</v>
      </c>
      <c r="E23" s="14">
        <f t="shared" si="0"/>
        <v>0</v>
      </c>
      <c r="F23" s="14">
        <f t="shared" si="2"/>
        <v>2</v>
      </c>
      <c r="G23" s="14">
        <f t="shared" si="3"/>
        <v>0</v>
      </c>
      <c r="H23" s="36">
        <f t="shared" si="4"/>
        <v>2</v>
      </c>
    </row>
    <row r="24" spans="1:8" ht="15.75">
      <c r="A24" s="17">
        <v>18</v>
      </c>
      <c r="B24" s="13">
        <f>'Ввод КР'!B26</f>
        <v>2</v>
      </c>
      <c r="C24" s="76">
        <f>SUM('Ввод КР'!C26:Z26)</f>
        <v>18</v>
      </c>
      <c r="D24" s="77">
        <f t="shared" si="1"/>
        <v>69.23076923076923</v>
      </c>
      <c r="E24" s="14">
        <f t="shared" si="0"/>
        <v>0</v>
      </c>
      <c r="F24" s="14">
        <f t="shared" si="2"/>
        <v>2</v>
      </c>
      <c r="G24" s="14">
        <f t="shared" si="3"/>
        <v>0</v>
      </c>
      <c r="H24" s="36">
        <f t="shared" si="4"/>
        <v>2</v>
      </c>
    </row>
    <row r="25" spans="1:8" ht="15.75">
      <c r="A25" s="17">
        <v>19</v>
      </c>
      <c r="B25" s="13">
        <f>'Ввод КР'!B27</f>
        <v>1</v>
      </c>
      <c r="C25" s="76">
        <f>SUM('Ввод КР'!C27:Z27)</f>
        <v>17</v>
      </c>
      <c r="D25" s="77">
        <f t="shared" si="1"/>
        <v>65.38461538461539</v>
      </c>
      <c r="E25" s="14">
        <f t="shared" si="0"/>
        <v>0</v>
      </c>
      <c r="F25" s="14">
        <f t="shared" si="2"/>
        <v>2</v>
      </c>
      <c r="G25" s="14">
        <f t="shared" si="3"/>
        <v>0</v>
      </c>
      <c r="H25" s="36">
        <f t="shared" si="4"/>
        <v>2</v>
      </c>
    </row>
    <row r="26" spans="1:8" ht="15.75">
      <c r="A26" s="17">
        <v>20</v>
      </c>
      <c r="B26" s="13">
        <f>'Ввод КР'!B28</f>
        <v>2</v>
      </c>
      <c r="C26" s="76">
        <f>SUM('Ввод КР'!C28:Z28)</f>
        <v>17</v>
      </c>
      <c r="D26" s="77">
        <f t="shared" si="1"/>
        <v>65.38461538461539</v>
      </c>
      <c r="E26" s="14">
        <f t="shared" si="0"/>
        <v>0</v>
      </c>
      <c r="F26" s="14">
        <f t="shared" si="2"/>
        <v>2</v>
      </c>
      <c r="G26" s="14">
        <f t="shared" si="3"/>
        <v>0</v>
      </c>
      <c r="H26" s="36">
        <f t="shared" si="4"/>
        <v>2</v>
      </c>
    </row>
    <row r="27" spans="1:8" ht="15.75">
      <c r="A27" s="17">
        <v>21</v>
      </c>
      <c r="B27" s="13">
        <f>'Ввод КР'!B29</f>
        <v>2</v>
      </c>
      <c r="C27" s="76">
        <f>SUM('Ввод КР'!C29:Z29)</f>
        <v>20</v>
      </c>
      <c r="D27" s="77">
        <f t="shared" si="1"/>
        <v>76.92307692307693</v>
      </c>
      <c r="E27" s="14">
        <f t="shared" si="0"/>
        <v>0</v>
      </c>
      <c r="F27" s="14">
        <f t="shared" si="2"/>
        <v>2</v>
      </c>
      <c r="G27" s="14">
        <f t="shared" si="3"/>
        <v>0</v>
      </c>
      <c r="H27" s="36">
        <f t="shared" si="4"/>
        <v>2</v>
      </c>
    </row>
    <row r="28" spans="1:8" ht="15.75">
      <c r="A28" s="17">
        <v>22</v>
      </c>
      <c r="B28" s="13">
        <f>'Ввод КР'!B30</f>
        <v>2</v>
      </c>
      <c r="C28" s="76">
        <f>SUM('Ввод КР'!C30:Z30)</f>
        <v>15</v>
      </c>
      <c r="D28" s="77">
        <f t="shared" si="1"/>
        <v>57.692307692307686</v>
      </c>
      <c r="E28" s="14">
        <f t="shared" si="0"/>
        <v>1</v>
      </c>
      <c r="F28" s="14">
        <f t="shared" si="2"/>
        <v>0</v>
      </c>
      <c r="G28" s="14">
        <f t="shared" si="3"/>
        <v>0</v>
      </c>
      <c r="H28" s="36">
        <f t="shared" si="4"/>
        <v>1</v>
      </c>
    </row>
    <row r="29" spans="1:8" ht="15.75">
      <c r="A29" s="17">
        <v>23</v>
      </c>
      <c r="B29" s="13">
        <f>'Ввод КР'!B31</f>
        <v>2</v>
      </c>
      <c r="C29" s="76">
        <f>SUM('Ввод КР'!C31:Z31)</f>
        <v>15</v>
      </c>
      <c r="D29" s="77">
        <f t="shared" si="1"/>
        <v>57.692307692307686</v>
      </c>
      <c r="E29" s="14">
        <f t="shared" si="0"/>
        <v>1</v>
      </c>
      <c r="F29" s="14">
        <f t="shared" si="2"/>
        <v>0</v>
      </c>
      <c r="G29" s="14">
        <f t="shared" si="3"/>
        <v>0</v>
      </c>
      <c r="H29" s="36">
        <f t="shared" si="4"/>
        <v>1</v>
      </c>
    </row>
    <row r="30" spans="1:8" ht="15.75">
      <c r="A30" s="17">
        <v>24</v>
      </c>
      <c r="B30" s="13">
        <f>'Ввод КР'!B32</f>
        <v>2</v>
      </c>
      <c r="C30" s="76">
        <f>SUM('Ввод КР'!C32:Z32)</f>
        <v>17</v>
      </c>
      <c r="D30" s="77">
        <f t="shared" si="1"/>
        <v>65.38461538461539</v>
      </c>
      <c r="E30" s="14">
        <f t="shared" si="0"/>
        <v>0</v>
      </c>
      <c r="F30" s="14">
        <f t="shared" si="2"/>
        <v>2</v>
      </c>
      <c r="G30" s="14">
        <f t="shared" si="3"/>
        <v>0</v>
      </c>
      <c r="H30" s="36">
        <f t="shared" si="4"/>
        <v>2</v>
      </c>
    </row>
    <row r="31" spans="1:8" ht="15.75">
      <c r="A31" s="17">
        <v>25</v>
      </c>
      <c r="B31" s="13">
        <f>'Ввод КР'!B33</f>
        <v>1</v>
      </c>
      <c r="C31" s="76">
        <f>SUM('Ввод КР'!C33:Z33)</f>
        <v>22</v>
      </c>
      <c r="D31" s="77">
        <f t="shared" si="1"/>
        <v>84.61538461538461</v>
      </c>
      <c r="E31" s="14">
        <f t="shared" si="0"/>
        <v>0</v>
      </c>
      <c r="F31" s="14">
        <f t="shared" si="2"/>
        <v>0</v>
      </c>
      <c r="G31" s="14">
        <f t="shared" si="3"/>
        <v>3</v>
      </c>
      <c r="H31" s="36">
        <f t="shared" si="4"/>
        <v>3</v>
      </c>
    </row>
    <row r="32" spans="1:8" ht="15.75">
      <c r="A32" s="17">
        <v>26</v>
      </c>
      <c r="B32" s="13">
        <f>'Ввод КР'!B34</f>
        <v>0</v>
      </c>
      <c r="C32" s="76">
        <f>SUM('Ввод КР'!C34:Z34)</f>
        <v>0</v>
      </c>
      <c r="D32" s="77">
        <f t="shared" si="1"/>
        <v>0</v>
      </c>
      <c r="E32" s="14">
        <f t="shared" si="0"/>
        <v>0</v>
      </c>
      <c r="F32" s="14">
        <f t="shared" si="2"/>
        <v>0</v>
      </c>
      <c r="G32" s="14">
        <f t="shared" si="3"/>
        <v>0</v>
      </c>
      <c r="H32" s="36">
        <f t="shared" si="4"/>
        <v>0</v>
      </c>
    </row>
    <row r="33" spans="1:8" ht="15.75">
      <c r="A33" s="17">
        <v>27</v>
      </c>
      <c r="B33" s="13">
        <f>'Ввод КР'!B35</f>
        <v>0</v>
      </c>
      <c r="C33" s="76">
        <f>SUM('Ввод КР'!C35:Z35)</f>
        <v>0</v>
      </c>
      <c r="D33" s="77">
        <f t="shared" si="1"/>
        <v>0</v>
      </c>
      <c r="E33" s="14">
        <f t="shared" si="0"/>
        <v>0</v>
      </c>
      <c r="F33" s="14">
        <f t="shared" si="2"/>
        <v>0</v>
      </c>
      <c r="G33" s="14">
        <f t="shared" si="3"/>
        <v>0</v>
      </c>
      <c r="H33" s="36">
        <f t="shared" si="4"/>
        <v>0</v>
      </c>
    </row>
    <row r="34" spans="1:8" ht="15.75">
      <c r="A34" s="17">
        <v>28</v>
      </c>
      <c r="B34" s="13">
        <f>'Ввод КР'!B36</f>
        <v>0</v>
      </c>
      <c r="C34" s="76">
        <f>SUM('Ввод КР'!C36:Z36)</f>
        <v>0</v>
      </c>
      <c r="D34" s="77">
        <f t="shared" si="1"/>
        <v>0</v>
      </c>
      <c r="E34" s="14">
        <f t="shared" si="0"/>
        <v>0</v>
      </c>
      <c r="F34" s="14">
        <f t="shared" si="2"/>
        <v>0</v>
      </c>
      <c r="G34" s="14">
        <f t="shared" si="3"/>
        <v>0</v>
      </c>
      <c r="H34" s="36">
        <f t="shared" si="4"/>
        <v>0</v>
      </c>
    </row>
    <row r="35" spans="1:8" ht="15.75">
      <c r="A35" s="17">
        <v>29</v>
      </c>
      <c r="B35" s="13">
        <f>'Ввод КР'!B37</f>
        <v>0</v>
      </c>
      <c r="C35" s="76">
        <f>SUM('Ввод КР'!C37:Z37)</f>
        <v>0</v>
      </c>
      <c r="D35" s="77">
        <f t="shared" si="1"/>
        <v>0</v>
      </c>
      <c r="E35" s="14">
        <f t="shared" si="0"/>
        <v>0</v>
      </c>
      <c r="F35" s="14">
        <f t="shared" si="2"/>
        <v>0</v>
      </c>
      <c r="G35" s="14">
        <f t="shared" si="3"/>
        <v>0</v>
      </c>
      <c r="H35" s="36">
        <f t="shared" si="4"/>
        <v>0</v>
      </c>
    </row>
    <row r="36" spans="1:8" ht="15.75">
      <c r="A36" s="17">
        <v>30</v>
      </c>
      <c r="B36" s="13">
        <f>'Ввод КР'!B38</f>
        <v>0</v>
      </c>
      <c r="C36" s="76">
        <f>SUM('Ввод КР'!C38:Z38)</f>
        <v>0</v>
      </c>
      <c r="D36" s="77">
        <f t="shared" si="1"/>
        <v>0</v>
      </c>
      <c r="E36" s="14">
        <f t="shared" si="0"/>
        <v>0</v>
      </c>
      <c r="F36" s="14">
        <f t="shared" si="2"/>
        <v>0</v>
      </c>
      <c r="G36" s="14">
        <f t="shared" si="3"/>
        <v>0</v>
      </c>
      <c r="H36" s="36">
        <f t="shared" si="4"/>
        <v>0</v>
      </c>
    </row>
    <row r="37" spans="1:8" ht="15.75">
      <c r="A37" s="17">
        <v>31</v>
      </c>
      <c r="B37" s="13">
        <f>'Ввод КР'!B39</f>
        <v>0</v>
      </c>
      <c r="C37" s="76">
        <f>SUM('Ввод КР'!C39:Z39)</f>
        <v>0</v>
      </c>
      <c r="D37" s="77">
        <f t="shared" si="1"/>
        <v>0</v>
      </c>
      <c r="E37" s="14">
        <f t="shared" si="0"/>
        <v>0</v>
      </c>
      <c r="F37" s="14">
        <f t="shared" si="2"/>
        <v>0</v>
      </c>
      <c r="G37" s="14">
        <f t="shared" si="3"/>
        <v>0</v>
      </c>
      <c r="H37" s="36">
        <f t="shared" si="4"/>
        <v>0</v>
      </c>
    </row>
    <row r="38" spans="1:8" ht="15.75">
      <c r="A38" s="17">
        <v>32</v>
      </c>
      <c r="B38" s="13">
        <f>'Ввод КР'!B40</f>
        <v>0</v>
      </c>
      <c r="C38" s="76">
        <f>SUM('Ввод КР'!C40:Z40)</f>
        <v>0</v>
      </c>
      <c r="D38" s="77">
        <f t="shared" si="1"/>
        <v>0</v>
      </c>
      <c r="E38" s="14">
        <f t="shared" si="0"/>
        <v>0</v>
      </c>
      <c r="F38" s="14">
        <f t="shared" si="2"/>
        <v>0</v>
      </c>
      <c r="G38" s="14">
        <f t="shared" si="3"/>
        <v>0</v>
      </c>
      <c r="H38" s="36">
        <f t="shared" si="4"/>
        <v>0</v>
      </c>
    </row>
    <row r="39" spans="1:8" ht="15.75">
      <c r="A39" s="17">
        <v>33</v>
      </c>
      <c r="B39" s="13">
        <f>'Ввод КР'!B41</f>
        <v>0</v>
      </c>
      <c r="C39" s="76">
        <f>SUM('Ввод КР'!C41:Z41)</f>
        <v>0</v>
      </c>
      <c r="D39" s="77">
        <f t="shared" si="1"/>
        <v>0</v>
      </c>
      <c r="E39" s="14">
        <f t="shared" si="0"/>
        <v>0</v>
      </c>
      <c r="F39" s="14">
        <f t="shared" si="2"/>
        <v>0</v>
      </c>
      <c r="G39" s="14">
        <f t="shared" si="3"/>
        <v>0</v>
      </c>
      <c r="H39" s="36">
        <f t="shared" si="4"/>
        <v>0</v>
      </c>
    </row>
    <row r="40" spans="1:8" ht="15.75">
      <c r="A40" s="17">
        <v>34</v>
      </c>
      <c r="B40" s="13">
        <f>'Ввод КР'!B42</f>
        <v>0</v>
      </c>
      <c r="C40" s="76">
        <f>SUM('Ввод КР'!C42:Z42)</f>
        <v>0</v>
      </c>
      <c r="D40" s="77">
        <f t="shared" si="1"/>
        <v>0</v>
      </c>
      <c r="E40" s="14">
        <f t="shared" si="0"/>
        <v>0</v>
      </c>
      <c r="F40" s="14">
        <f t="shared" si="2"/>
        <v>0</v>
      </c>
      <c r="G40" s="14">
        <f t="shared" si="3"/>
        <v>0</v>
      </c>
      <c r="H40" s="36">
        <f t="shared" si="4"/>
        <v>0</v>
      </c>
    </row>
    <row r="41" spans="1:8" ht="15.75">
      <c r="A41" s="17">
        <v>35</v>
      </c>
      <c r="B41" s="13">
        <f>'Ввод КР'!B43</f>
        <v>0</v>
      </c>
      <c r="C41" s="76">
        <f>SUM('Ввод КР'!C43:Z43)</f>
        <v>0</v>
      </c>
      <c r="D41" s="77">
        <f t="shared" si="1"/>
        <v>0</v>
      </c>
      <c r="E41" s="14">
        <f t="shared" si="0"/>
        <v>0</v>
      </c>
      <c r="F41" s="14">
        <f t="shared" si="2"/>
        <v>0</v>
      </c>
      <c r="G41" s="14">
        <f t="shared" si="3"/>
        <v>0</v>
      </c>
      <c r="H41" s="36">
        <f t="shared" si="4"/>
        <v>0</v>
      </c>
    </row>
    <row r="42" spans="1:8" ht="15.75">
      <c r="A42" s="17">
        <v>36</v>
      </c>
      <c r="B42" s="13">
        <f>'Ввод КР'!B44</f>
        <v>0</v>
      </c>
      <c r="C42" s="76">
        <f>SUM('Ввод КР'!C44:Z44)</f>
        <v>0</v>
      </c>
      <c r="D42" s="77">
        <f t="shared" si="1"/>
        <v>0</v>
      </c>
      <c r="E42" s="14">
        <f t="shared" si="0"/>
        <v>0</v>
      </c>
      <c r="F42" s="14">
        <f t="shared" si="2"/>
        <v>0</v>
      </c>
      <c r="G42" s="14">
        <f t="shared" si="3"/>
        <v>0</v>
      </c>
      <c r="H42" s="36">
        <f t="shared" si="4"/>
        <v>0</v>
      </c>
    </row>
    <row r="43" spans="1:8" ht="15.75">
      <c r="A43" s="17">
        <v>37</v>
      </c>
      <c r="B43" s="13">
        <f>'Ввод КР'!B45</f>
        <v>0</v>
      </c>
      <c r="C43" s="76">
        <f>SUM('Ввод КР'!C45:Z45)</f>
        <v>0</v>
      </c>
      <c r="D43" s="77">
        <f t="shared" si="1"/>
        <v>0</v>
      </c>
      <c r="E43" s="14">
        <f t="shared" si="0"/>
        <v>0</v>
      </c>
      <c r="F43" s="14">
        <f t="shared" si="2"/>
        <v>0</v>
      </c>
      <c r="G43" s="14">
        <f t="shared" si="3"/>
        <v>0</v>
      </c>
      <c r="H43" s="36">
        <f t="shared" si="4"/>
        <v>0</v>
      </c>
    </row>
    <row r="44" spans="1:8" ht="15.75">
      <c r="A44" s="17">
        <v>38</v>
      </c>
      <c r="B44" s="13">
        <f>'Ввод КР'!B46</f>
        <v>0</v>
      </c>
      <c r="C44" s="76">
        <f>SUM('Ввод КР'!C46:Z46)</f>
        <v>0</v>
      </c>
      <c r="D44" s="77">
        <f t="shared" si="1"/>
        <v>0</v>
      </c>
      <c r="E44" s="14">
        <f t="shared" si="0"/>
        <v>0</v>
      </c>
      <c r="F44" s="14">
        <f t="shared" si="2"/>
        <v>0</v>
      </c>
      <c r="G44" s="14">
        <f t="shared" si="3"/>
        <v>0</v>
      </c>
      <c r="H44" s="36">
        <f t="shared" si="4"/>
        <v>0</v>
      </c>
    </row>
    <row r="45" spans="1:8" ht="15.75">
      <c r="A45" s="17">
        <v>39</v>
      </c>
      <c r="B45" s="13">
        <f>'Ввод КР'!B47</f>
        <v>0</v>
      </c>
      <c r="C45" s="76">
        <f>SUM('Ввод КР'!C47:Z47)</f>
        <v>0</v>
      </c>
      <c r="D45" s="77">
        <f t="shared" si="1"/>
        <v>0</v>
      </c>
      <c r="E45" s="14">
        <f t="shared" si="0"/>
        <v>0</v>
      </c>
      <c r="F45" s="14">
        <f t="shared" si="2"/>
        <v>0</v>
      </c>
      <c r="G45" s="14">
        <f t="shared" si="3"/>
        <v>0</v>
      </c>
      <c r="H45" s="36">
        <f t="shared" si="4"/>
        <v>0</v>
      </c>
    </row>
    <row r="46" spans="1:8" ht="16.5" thickBot="1">
      <c r="A46" s="18">
        <v>40</v>
      </c>
      <c r="B46" s="15">
        <f>'Ввод КР'!B48</f>
        <v>0</v>
      </c>
      <c r="C46" s="80">
        <f>SUM('Ввод КР'!C48:Z48)</f>
        <v>0</v>
      </c>
      <c r="D46" s="81">
        <f t="shared" si="1"/>
        <v>0</v>
      </c>
      <c r="E46" s="16">
        <f t="shared" si="0"/>
        <v>0</v>
      </c>
      <c r="F46" s="16">
        <f t="shared" si="2"/>
        <v>0</v>
      </c>
      <c r="G46" s="16">
        <f t="shared" si="3"/>
        <v>0</v>
      </c>
      <c r="H46" s="37">
        <f t="shared" si="4"/>
        <v>0</v>
      </c>
    </row>
  </sheetData>
  <sheetProtection password="E036" sheet="1"/>
  <mergeCells count="7">
    <mergeCell ref="A4:A6"/>
    <mergeCell ref="B4:B6"/>
    <mergeCell ref="D4:D6"/>
    <mergeCell ref="A2:H2"/>
    <mergeCell ref="H4:H6"/>
    <mergeCell ref="C5:C6"/>
    <mergeCell ref="E4:G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AO45" sqref="AO45"/>
    </sheetView>
  </sheetViews>
  <sheetFormatPr defaultColWidth="9.00390625" defaultRowHeight="15.75" outlineLevelRow="1"/>
  <cols>
    <col min="1" max="1" width="11.50390625" style="0" customWidth="1"/>
    <col min="2" max="2" width="7.375" style="0" customWidth="1"/>
    <col min="3" max="3" width="4.75390625" style="0" customWidth="1"/>
    <col min="4" max="4" width="4.625" style="0" customWidth="1"/>
    <col min="5" max="5" width="5.50390625" style="0" customWidth="1"/>
    <col min="6" max="6" width="4.75390625" style="0" customWidth="1"/>
    <col min="7" max="7" width="5.25390625" style="0" customWidth="1"/>
    <col min="8" max="8" width="4.625" style="0" customWidth="1"/>
    <col min="9" max="9" width="4.375" style="0" customWidth="1"/>
    <col min="10" max="11" width="5.125" style="0" customWidth="1"/>
    <col min="12" max="12" width="4.75390625" style="0" customWidth="1"/>
    <col min="13" max="13" width="4.50390625" style="0" customWidth="1"/>
    <col min="14" max="14" width="4.125" style="0" customWidth="1"/>
    <col min="15" max="15" width="5.00390625" style="0" customWidth="1"/>
    <col min="16" max="16" width="5.625" style="0" customWidth="1"/>
    <col min="17" max="17" width="4.75390625" style="0" customWidth="1"/>
    <col min="18" max="18" width="5.00390625" style="0" customWidth="1"/>
    <col min="19" max="19" width="5.50390625" style="0" customWidth="1"/>
    <col min="20" max="20" width="5.25390625" style="0" customWidth="1"/>
    <col min="21" max="21" width="6.375" style="0" customWidth="1"/>
    <col min="22" max="23" width="6.25390625" style="0" customWidth="1"/>
    <col min="24" max="24" width="6.375" style="0" customWidth="1"/>
    <col min="25" max="25" width="6.75390625" style="0" customWidth="1"/>
    <col min="26" max="26" width="5.25390625" style="0" customWidth="1"/>
    <col min="27" max="27" width="5.75390625" style="0" customWidth="1"/>
    <col min="31" max="31" width="5.625" style="0" customWidth="1"/>
    <col min="32" max="32" width="6.125" style="0" customWidth="1"/>
    <col min="33" max="33" width="5.50390625" style="0" customWidth="1"/>
    <col min="34" max="34" width="6.125" style="0" customWidth="1"/>
    <col min="35" max="35" width="5.875" style="0" customWidth="1"/>
    <col min="36" max="36" width="6.125" style="0" customWidth="1"/>
    <col min="37" max="37" width="6.00390625" style="0" customWidth="1"/>
    <col min="38" max="38" width="6.25390625" style="0" customWidth="1"/>
    <col min="39" max="39" width="5.75390625" style="0" customWidth="1"/>
    <col min="40" max="41" width="5.625" style="0" customWidth="1"/>
  </cols>
  <sheetData>
    <row r="1" spans="1:30" ht="30" customHeight="1" thickBot="1">
      <c r="A1" s="126" t="s">
        <v>10</v>
      </c>
      <c r="B1" s="129" t="s">
        <v>18</v>
      </c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7"/>
      <c r="AB1" s="131" t="s">
        <v>13</v>
      </c>
      <c r="AC1" s="132"/>
      <c r="AD1" s="133"/>
    </row>
    <row r="2" spans="1:41" ht="16.5" customHeight="1" thickBot="1">
      <c r="A2" s="127"/>
      <c r="B2" s="130"/>
      <c r="C2" s="93" t="s">
        <v>53</v>
      </c>
      <c r="D2" s="97"/>
      <c r="E2" s="97"/>
      <c r="F2" s="97"/>
      <c r="G2" s="97"/>
      <c r="H2" s="97"/>
      <c r="I2" s="94"/>
      <c r="J2" s="93" t="s">
        <v>54</v>
      </c>
      <c r="K2" s="97"/>
      <c r="L2" s="97"/>
      <c r="M2" s="93" t="s">
        <v>55</v>
      </c>
      <c r="N2" s="97"/>
      <c r="O2" s="97"/>
      <c r="P2" s="94"/>
      <c r="Q2" s="93" t="s">
        <v>56</v>
      </c>
      <c r="R2" s="94"/>
      <c r="S2" s="93" t="s">
        <v>57</v>
      </c>
      <c r="T2" s="97"/>
      <c r="U2" s="94"/>
      <c r="V2" s="93" t="s">
        <v>58</v>
      </c>
      <c r="W2" s="97"/>
      <c r="X2" s="94"/>
      <c r="Y2" s="93" t="s">
        <v>59</v>
      </c>
      <c r="Z2" s="94"/>
      <c r="AA2" s="73" t="s">
        <v>60</v>
      </c>
      <c r="AB2" s="134" t="s">
        <v>20</v>
      </c>
      <c r="AC2" s="134" t="s">
        <v>21</v>
      </c>
      <c r="AD2" s="137" t="s">
        <v>22</v>
      </c>
      <c r="AE2" s="88" t="s">
        <v>43</v>
      </c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32.25" customHeight="1">
      <c r="A3" s="127"/>
      <c r="B3" s="130"/>
      <c r="C3" s="71">
        <v>1</v>
      </c>
      <c r="D3" s="71">
        <v>2</v>
      </c>
      <c r="E3" s="71" t="s">
        <v>49</v>
      </c>
      <c r="F3" s="71">
        <v>3</v>
      </c>
      <c r="G3" s="71">
        <v>4</v>
      </c>
      <c r="H3" s="71">
        <v>5</v>
      </c>
      <c r="I3" s="72" t="s">
        <v>50</v>
      </c>
      <c r="J3" s="72">
        <v>6</v>
      </c>
      <c r="K3" s="71">
        <v>7</v>
      </c>
      <c r="L3" s="71">
        <v>8</v>
      </c>
      <c r="M3" s="71">
        <v>9</v>
      </c>
      <c r="N3" s="71">
        <v>10</v>
      </c>
      <c r="O3" s="71">
        <v>11</v>
      </c>
      <c r="P3" s="71" t="s">
        <v>51</v>
      </c>
      <c r="Q3" s="71">
        <v>12</v>
      </c>
      <c r="R3" s="71">
        <v>13</v>
      </c>
      <c r="S3" s="71">
        <v>14</v>
      </c>
      <c r="T3" s="71" t="s">
        <v>52</v>
      </c>
      <c r="U3" s="71">
        <v>15</v>
      </c>
      <c r="V3" s="71">
        <v>16</v>
      </c>
      <c r="W3" s="71">
        <v>17</v>
      </c>
      <c r="X3" s="71">
        <v>18</v>
      </c>
      <c r="Y3" s="71">
        <v>19</v>
      </c>
      <c r="Z3" s="71">
        <v>20</v>
      </c>
      <c r="AA3" s="71">
        <v>21</v>
      </c>
      <c r="AB3" s="135"/>
      <c r="AC3" s="135"/>
      <c r="AD3" s="138"/>
      <c r="AE3" s="52">
        <v>1</v>
      </c>
      <c r="AF3" s="52">
        <v>2</v>
      </c>
      <c r="AG3" s="52">
        <v>3</v>
      </c>
      <c r="AH3" s="52">
        <v>4</v>
      </c>
      <c r="AI3" s="52">
        <v>6</v>
      </c>
      <c r="AJ3" s="52">
        <v>7</v>
      </c>
      <c r="AK3" s="52">
        <v>8</v>
      </c>
      <c r="AL3" s="52">
        <v>9</v>
      </c>
      <c r="AM3" s="52">
        <v>10</v>
      </c>
      <c r="AN3" s="52">
        <v>11</v>
      </c>
      <c r="AO3" s="52">
        <v>12</v>
      </c>
    </row>
    <row r="4" spans="1:41" ht="16.5" thickBot="1">
      <c r="A4" s="128"/>
      <c r="B4" s="130"/>
      <c r="C4" s="74">
        <v>1</v>
      </c>
      <c r="D4" s="74">
        <v>1</v>
      </c>
      <c r="E4" s="74">
        <v>1</v>
      </c>
      <c r="F4" s="74">
        <v>1</v>
      </c>
      <c r="G4" s="74">
        <v>1</v>
      </c>
      <c r="H4" s="74">
        <v>1</v>
      </c>
      <c r="I4" s="74">
        <v>1</v>
      </c>
      <c r="J4" s="74">
        <v>1</v>
      </c>
      <c r="K4" s="74">
        <v>1</v>
      </c>
      <c r="L4" s="74">
        <v>2</v>
      </c>
      <c r="M4" s="74">
        <v>1</v>
      </c>
      <c r="N4" s="74">
        <v>1</v>
      </c>
      <c r="O4" s="74">
        <v>2</v>
      </c>
      <c r="P4" s="74">
        <v>1</v>
      </c>
      <c r="Q4" s="74">
        <v>1</v>
      </c>
      <c r="R4" s="74">
        <v>1</v>
      </c>
      <c r="S4" s="74">
        <v>1</v>
      </c>
      <c r="T4" s="74">
        <v>1</v>
      </c>
      <c r="U4" s="74">
        <v>1</v>
      </c>
      <c r="V4" s="74">
        <v>1</v>
      </c>
      <c r="W4" s="74">
        <v>1</v>
      </c>
      <c r="X4" s="74">
        <v>1</v>
      </c>
      <c r="Y4" s="74">
        <v>1</v>
      </c>
      <c r="Z4" s="74">
        <v>1</v>
      </c>
      <c r="AA4" s="75">
        <v>1</v>
      </c>
      <c r="AB4" s="136"/>
      <c r="AC4" s="136"/>
      <c r="AD4" s="139"/>
      <c r="AE4" s="22">
        <v>3</v>
      </c>
      <c r="AF4" s="22">
        <v>5</v>
      </c>
      <c r="AG4" s="22">
        <v>4</v>
      </c>
      <c r="AH4" s="90">
        <v>1</v>
      </c>
      <c r="AI4" s="22">
        <v>14</v>
      </c>
      <c r="AJ4" s="22">
        <v>4</v>
      </c>
      <c r="AK4" s="90">
        <v>17</v>
      </c>
      <c r="AL4" s="22">
        <v>14</v>
      </c>
      <c r="AM4" s="22">
        <v>5</v>
      </c>
      <c r="AN4" s="22">
        <v>1</v>
      </c>
      <c r="AO4" s="22">
        <v>2</v>
      </c>
    </row>
    <row r="5" spans="1:30" ht="15.75">
      <c r="A5" s="22">
        <v>1</v>
      </c>
      <c r="B5" s="22">
        <f>IF('Ввод КР'!B9&gt;0,1,0)</f>
        <v>1</v>
      </c>
      <c r="C5" s="23">
        <f>IF('Ввод КР'!C9=$C$4,1,0)</f>
        <v>0</v>
      </c>
      <c r="D5" s="23">
        <f>IF('Ввод КР'!D9=$D$4,1,0)</f>
        <v>1</v>
      </c>
      <c r="E5" s="23">
        <f>IF('Ввод КР'!E9=$E$4,1,0)</f>
        <v>0</v>
      </c>
      <c r="F5" s="23">
        <f>IF('Ввод КР'!F9=$F$4,1,0)</f>
        <v>1</v>
      </c>
      <c r="G5" s="23">
        <f>IF('Ввод КР'!G9=$G$4,1,0)</f>
        <v>0</v>
      </c>
      <c r="H5" s="23">
        <f>IF('Ввод КР'!H9=$H$4,1,0)</f>
        <v>1</v>
      </c>
      <c r="I5" s="23">
        <f>IF('Ввод КР'!I9=$I$4,1,0)</f>
        <v>0</v>
      </c>
      <c r="J5" s="23">
        <f>IF('Ввод КР'!J9=$J$4,1,0)</f>
        <v>1</v>
      </c>
      <c r="K5" s="23">
        <f>IF('Ввод КР'!K9=$K$4,1,0)</f>
        <v>1</v>
      </c>
      <c r="L5" s="23">
        <f>IF('Ввод КР'!L9=$L$4,1,0)</f>
        <v>0</v>
      </c>
      <c r="M5" s="23">
        <f>IF('Ввод КР'!M9=$M$4,1,0)</f>
        <v>0</v>
      </c>
      <c r="N5" s="23">
        <f>IF('Ввод КР'!N9=$N$4,1,0)</f>
        <v>1</v>
      </c>
      <c r="O5" s="23">
        <f>IF('Ввод КР'!O9=$O$4,1,0)</f>
        <v>0</v>
      </c>
      <c r="P5" s="23">
        <f>IF('Ввод КР'!P9=$P$4,1,0)</f>
        <v>0</v>
      </c>
      <c r="Q5" s="23">
        <f>IF('Ввод КР'!Q9=$Q$4,1,0)</f>
        <v>1</v>
      </c>
      <c r="R5" s="23">
        <f>IF('Ввод КР'!R9=$R$4,1,0)</f>
        <v>0</v>
      </c>
      <c r="S5" s="23">
        <f>IF('Ввод КР'!S9=$S$4,1,0)</f>
        <v>1</v>
      </c>
      <c r="T5" s="23">
        <f>IF('Ввод КР'!T9=$T$4,1,0)</f>
        <v>0</v>
      </c>
      <c r="U5" s="23">
        <f>IF('Ввод КР'!U9=$U$4,1,0)</f>
        <v>1</v>
      </c>
      <c r="V5" s="23">
        <f>IF('Ввод КР'!V9=$V$4,1,0)</f>
        <v>0</v>
      </c>
      <c r="W5" s="23">
        <f>IF('Ввод КР'!W9=$W$4,1,0)</f>
        <v>0</v>
      </c>
      <c r="X5" s="23">
        <f>IF('Ввод КР'!X9=$X$4,1,0)</f>
        <v>0</v>
      </c>
      <c r="Y5" s="23">
        <f>IF('Ввод КР'!Y9=$Y$4,1,0)</f>
        <v>0</v>
      </c>
      <c r="Z5" s="23">
        <f>IF('Ввод КР'!Z9=$Z$4,1,0)</f>
        <v>0</v>
      </c>
      <c r="AA5" s="23">
        <f>IF('Ввод КР'!AA9=$AA$4,1,0)</f>
        <v>1</v>
      </c>
      <c r="AB5" s="26">
        <f>IF('Результаты КР'!$H7=1,1,0)</f>
        <v>1</v>
      </c>
      <c r="AC5" s="27">
        <f>IF('Результаты КР'!$H7=2,1,0)</f>
        <v>0</v>
      </c>
      <c r="AD5" s="28">
        <f>IF('Результаты КР'!$H7=3,1,0)</f>
        <v>0</v>
      </c>
    </row>
    <row r="6" spans="1:30" ht="15.75">
      <c r="A6" s="22">
        <v>2</v>
      </c>
      <c r="B6" s="22">
        <f>IF('Ввод КР'!B10&gt;0,1,0)</f>
        <v>1</v>
      </c>
      <c r="C6" s="22">
        <f>IF('Ввод КР'!C10=$C$4,1,0)</f>
        <v>0</v>
      </c>
      <c r="D6" s="22">
        <f>IF('Ввод КР'!D10=$D$4,1,0)</f>
        <v>1</v>
      </c>
      <c r="E6" s="22">
        <f>IF('Ввод КР'!E10=$E$4,1,0)</f>
        <v>0</v>
      </c>
      <c r="F6" s="22">
        <f>IF('Ввод КР'!F10=$F$4,1,0)</f>
        <v>1</v>
      </c>
      <c r="G6" s="22">
        <f>IF('Ввод КР'!G10=$G$4,1,0)</f>
        <v>1</v>
      </c>
      <c r="H6" s="22">
        <f>IF('Ввод КР'!H10=$H$4,1,0)</f>
        <v>1</v>
      </c>
      <c r="I6" s="22">
        <f>IF('Ввод КР'!I10=$I$4,1,0)</f>
        <v>0</v>
      </c>
      <c r="J6" s="22">
        <f>IF('Ввод КР'!J10=$J$4,1,0)</f>
        <v>1</v>
      </c>
      <c r="K6" s="22">
        <f>IF('Ввод КР'!K10=$K$4,1,0)</f>
        <v>1</v>
      </c>
      <c r="L6" s="22">
        <f>IF('Ввод КР'!L10=$L$4,1,0)</f>
        <v>0</v>
      </c>
      <c r="M6" s="22">
        <f>IF('Ввод КР'!M10=$M$4,1,0)</f>
        <v>0</v>
      </c>
      <c r="N6" s="22">
        <f>IF('Ввод КР'!N10=$N$4,1,0)</f>
        <v>1</v>
      </c>
      <c r="O6" s="22">
        <f>IF('Ввод КР'!O10=$O$4,1,0)</f>
        <v>0</v>
      </c>
      <c r="P6" s="22">
        <f>IF('Ввод КР'!P10=$P$4,1,0)</f>
        <v>0</v>
      </c>
      <c r="Q6" s="22">
        <f>IF('Ввод КР'!Q10=$Q$4,1,0)</f>
        <v>1</v>
      </c>
      <c r="R6" s="22">
        <f>IF('Ввод КР'!R10=$R$4,1,0)</f>
        <v>0</v>
      </c>
      <c r="S6" s="22">
        <f>IF('Ввод КР'!S10=$S$4,1,0)</f>
        <v>1</v>
      </c>
      <c r="T6" s="22">
        <f>IF('Ввод КР'!T10=$T$4,1,0)</f>
        <v>0</v>
      </c>
      <c r="U6" s="22">
        <f>IF('Ввод КР'!U10=$U$4,1,0)</f>
        <v>1</v>
      </c>
      <c r="V6" s="22">
        <f>IF('Ввод КР'!V10=$V$4,1,0)</f>
        <v>0</v>
      </c>
      <c r="W6" s="22">
        <f>IF('Ввод КР'!W10=$W$4,1,0)</f>
        <v>1</v>
      </c>
      <c r="X6" s="22">
        <f>IF('Ввод КР'!X10=$X$4,1,0)</f>
        <v>0</v>
      </c>
      <c r="Y6" s="22">
        <f>IF('Ввод КР'!Y10=$Y$4,1,0)</f>
        <v>1</v>
      </c>
      <c r="Z6" s="22">
        <f>IF('Ввод КР'!Z10=$Z$4,1,0)</f>
        <v>0</v>
      </c>
      <c r="AA6" s="22">
        <f>IF('Ввод КР'!AA10=$AA$4,1,0)</f>
        <v>1</v>
      </c>
      <c r="AB6" s="29">
        <f>IF('Результаты КР'!$H8=1,1,0)</f>
        <v>1</v>
      </c>
      <c r="AC6" s="29">
        <f>IF('Результаты КР'!$H8=2,1,0)</f>
        <v>0</v>
      </c>
      <c r="AD6" s="29">
        <f>IF('Результаты КР'!$H8=3,1,0)</f>
        <v>0</v>
      </c>
    </row>
    <row r="7" spans="1:30" ht="15.75">
      <c r="A7" s="22">
        <v>3</v>
      </c>
      <c r="B7" s="22">
        <f>IF('Ввод КР'!B11&gt;0,1,0)</f>
        <v>1</v>
      </c>
      <c r="C7" s="22">
        <f>IF('Ввод КР'!C11=$C$4,1,0)</f>
        <v>1</v>
      </c>
      <c r="D7" s="22">
        <f>IF('Ввод КР'!D11=$D$4,1,0)</f>
        <v>1</v>
      </c>
      <c r="E7" s="22">
        <f>IF('Ввод КР'!E11=$E$4,1,0)</f>
        <v>0</v>
      </c>
      <c r="F7" s="22">
        <f>IF('Ввод КР'!F11=$F$4,1,0)</f>
        <v>1</v>
      </c>
      <c r="G7" s="22">
        <f>IF('Ввод КР'!G11=$G$4,1,0)</f>
        <v>1</v>
      </c>
      <c r="H7" s="22">
        <f>IF('Ввод КР'!H11=$H$4,1,0)</f>
        <v>0</v>
      </c>
      <c r="I7" s="22">
        <f>IF('Ввод КР'!I11=$I$4,1,0)</f>
        <v>0</v>
      </c>
      <c r="J7" s="22">
        <f>IF('Ввод КР'!J11=$J$4,1,0)</f>
        <v>1</v>
      </c>
      <c r="K7" s="22">
        <f>IF('Ввод КР'!K11=$K$4,1,0)</f>
        <v>1</v>
      </c>
      <c r="L7" s="22">
        <f>IF('Ввод КР'!L11=$L$4,1,0)</f>
        <v>0</v>
      </c>
      <c r="M7" s="22">
        <f>IF('Ввод КР'!M11=$M$4,1,0)</f>
        <v>1</v>
      </c>
      <c r="N7" s="22">
        <f>IF('Ввод КР'!N11=$N$4,1,0)</f>
        <v>1</v>
      </c>
      <c r="O7" s="22">
        <f>IF('Ввод КР'!O11=$O$4,1,0)</f>
        <v>0</v>
      </c>
      <c r="P7" s="22">
        <f>IF('Ввод КР'!P11=$P$4,1,0)</f>
        <v>0</v>
      </c>
      <c r="Q7" s="22">
        <f>IF('Ввод КР'!Q11=$Q$4,1,0)</f>
        <v>1</v>
      </c>
      <c r="R7" s="22">
        <f>IF('Ввод КР'!R11=$R$4,1,0)</f>
        <v>1</v>
      </c>
      <c r="S7" s="22">
        <f>IF('Ввод КР'!S11=$S$4,1,0)</f>
        <v>1</v>
      </c>
      <c r="T7" s="22">
        <f>IF('Ввод КР'!T11=$T$4,1,0)</f>
        <v>0</v>
      </c>
      <c r="U7" s="22">
        <f>IF('Ввод КР'!U11=$U$4,1,0)</f>
        <v>0</v>
      </c>
      <c r="V7" s="22">
        <f>IF('Ввод КР'!V11=$V$4,1,0)</f>
        <v>1</v>
      </c>
      <c r="W7" s="22">
        <f>IF('Ввод КР'!W11=$W$4,1,0)</f>
        <v>1</v>
      </c>
      <c r="X7" s="22">
        <f>IF('Ввод КР'!X11=$X$4,1,0)</f>
        <v>1</v>
      </c>
      <c r="Y7" s="22">
        <f>IF('Ввод КР'!Y11=$Y$4,1,0)</f>
        <v>1</v>
      </c>
      <c r="Z7" s="22">
        <f>IF('Ввод КР'!Z11=$Z$4,1,0)</f>
        <v>1</v>
      </c>
      <c r="AA7" s="22">
        <f>IF('Ввод КР'!AA11=$AA$4,1,0)</f>
        <v>0</v>
      </c>
      <c r="AB7" s="29">
        <f>IF('Результаты КР'!$H9=1,1,0)</f>
        <v>0</v>
      </c>
      <c r="AC7" s="29">
        <f>IF('Результаты КР'!$H9=2,1,0)</f>
        <v>1</v>
      </c>
      <c r="AD7" s="29">
        <f>IF('Результаты КР'!$H9=3,1,0)</f>
        <v>0</v>
      </c>
    </row>
    <row r="8" spans="1:30" ht="15.75">
      <c r="A8" s="22">
        <v>4</v>
      </c>
      <c r="B8" s="22">
        <f>IF('Ввод КР'!B12&gt;0,1,0)</f>
        <v>1</v>
      </c>
      <c r="C8" s="22">
        <f>IF('Ввод КР'!C12=$C$4,1,0)</f>
        <v>0</v>
      </c>
      <c r="D8" s="22">
        <f>IF('Ввод КР'!D12=$D$4,1,0)</f>
        <v>1</v>
      </c>
      <c r="E8" s="22">
        <f>IF('Ввод КР'!E12=$E$4,1,0)</f>
        <v>0</v>
      </c>
      <c r="F8" s="22">
        <f>IF('Ввод КР'!F12=$F$4,1,0)</f>
        <v>1</v>
      </c>
      <c r="G8" s="22">
        <f>IF('Ввод КР'!G12=$G$4,1,0)</f>
        <v>1</v>
      </c>
      <c r="H8" s="22">
        <f>IF('Ввод КР'!H12=$H$4,1,0)</f>
        <v>1</v>
      </c>
      <c r="I8" s="22">
        <f>IF('Ввод КР'!I12=$I$4,1,0)</f>
        <v>1</v>
      </c>
      <c r="J8" s="22">
        <f>IF('Ввод КР'!J12=$J$4,1,0)</f>
        <v>0</v>
      </c>
      <c r="K8" s="22">
        <f>IF('Ввод КР'!K12=$K$4,1,0)</f>
        <v>1</v>
      </c>
      <c r="L8" s="22">
        <f>IF('Ввод КР'!L12=$L$4,1,0)</f>
        <v>0</v>
      </c>
      <c r="M8" s="22">
        <f>IF('Ввод КР'!M12=$M$4,1,0)</f>
        <v>1</v>
      </c>
      <c r="N8" s="22">
        <f>IF('Ввод КР'!N12=$N$4,1,0)</f>
        <v>1</v>
      </c>
      <c r="O8" s="22">
        <f>IF('Ввод КР'!O12=$O$4,1,0)</f>
        <v>0</v>
      </c>
      <c r="P8" s="22">
        <f>IF('Ввод КР'!P12=$P$4,1,0)</f>
        <v>0</v>
      </c>
      <c r="Q8" s="22">
        <f>IF('Ввод КР'!Q12=$Q$4,1,0)</f>
        <v>0</v>
      </c>
      <c r="R8" s="22">
        <f>IF('Ввод КР'!R12=$R$4,1,0)</f>
        <v>1</v>
      </c>
      <c r="S8" s="22">
        <f>IF('Ввод КР'!S12=$S$4,1,0)</f>
        <v>1</v>
      </c>
      <c r="T8" s="22">
        <f>IF('Ввод КР'!T12=$T$4,1,0)</f>
        <v>0</v>
      </c>
      <c r="U8" s="22">
        <f>IF('Ввод КР'!U12=$U$4,1,0)</f>
        <v>0</v>
      </c>
      <c r="V8" s="22">
        <f>IF('Ввод КР'!V12=$V$4,1,0)</f>
        <v>1</v>
      </c>
      <c r="W8" s="22">
        <f>IF('Ввод КР'!W12=$W$4,1,0)</f>
        <v>1</v>
      </c>
      <c r="X8" s="22">
        <f>IF('Ввод КР'!X12=$X$4,1,0)</f>
        <v>1</v>
      </c>
      <c r="Y8" s="22">
        <f>IF('Ввод КР'!Y12=$Y$4,1,0)</f>
        <v>1</v>
      </c>
      <c r="Z8" s="22">
        <f>IF('Ввод КР'!Z12=$Z$4,1,0)</f>
        <v>1</v>
      </c>
      <c r="AA8" s="22">
        <f>IF('Ввод КР'!AA12=$AA$4,1,0)</f>
        <v>0</v>
      </c>
      <c r="AB8" s="29">
        <f>IF('Результаты КР'!$H10=1,1,0)</f>
        <v>1</v>
      </c>
      <c r="AC8" s="29">
        <f>IF('Результаты КР'!$H10=2,1,0)</f>
        <v>0</v>
      </c>
      <c r="AD8" s="29">
        <f>IF('Результаты КР'!$H10=3,1,0)</f>
        <v>0</v>
      </c>
    </row>
    <row r="9" spans="1:30" ht="15.75">
      <c r="A9" s="22">
        <v>5</v>
      </c>
      <c r="B9" s="22">
        <f>IF('Ввод КР'!B13&gt;0,1,0)</f>
        <v>1</v>
      </c>
      <c r="C9" s="22">
        <f>IF('Ввод КР'!C13=$C$4,1,0)</f>
        <v>0</v>
      </c>
      <c r="D9" s="22">
        <f>IF('Ввод КР'!D13=$D$4,1,0)</f>
        <v>1</v>
      </c>
      <c r="E9" s="22">
        <f>IF('Ввод КР'!E13=$E$4,1,0)</f>
        <v>0</v>
      </c>
      <c r="F9" s="22">
        <f>IF('Ввод КР'!F13=$F$4,1,0)</f>
        <v>1</v>
      </c>
      <c r="G9" s="22">
        <f>IF('Ввод КР'!G13=$G$4,1,0)</f>
        <v>1</v>
      </c>
      <c r="H9" s="22">
        <f>IF('Ввод КР'!H13=$H$4,1,0)</f>
        <v>1</v>
      </c>
      <c r="I9" s="22">
        <f>IF('Ввод КР'!I13=$I$4,1,0)</f>
        <v>1</v>
      </c>
      <c r="J9" s="22">
        <f>IF('Ввод КР'!J13=$J$4,1,0)</f>
        <v>1</v>
      </c>
      <c r="K9" s="22">
        <f>IF('Ввод КР'!K13=$K$4,1,0)</f>
        <v>1</v>
      </c>
      <c r="L9" s="22">
        <f>IF('Ввод КР'!L13=$L$4,1,0)</f>
        <v>0</v>
      </c>
      <c r="M9" s="22">
        <f>IF('Ввод КР'!M13=$M$4,1,0)</f>
        <v>1</v>
      </c>
      <c r="N9" s="22">
        <f>IF('Ввод КР'!N13=$N$4,1,0)</f>
        <v>1</v>
      </c>
      <c r="O9" s="22">
        <f>IF('Ввод КР'!O13=$O$4,1,0)</f>
        <v>0</v>
      </c>
      <c r="P9" s="22">
        <f>IF('Ввод КР'!P13=$P$4,1,0)</f>
        <v>0</v>
      </c>
      <c r="Q9" s="22">
        <f>IF('Ввод КР'!Q13=$Q$4,1,0)</f>
        <v>1</v>
      </c>
      <c r="R9" s="22">
        <f>IF('Ввод КР'!R13=$R$4,1,0)</f>
        <v>1</v>
      </c>
      <c r="S9" s="22">
        <f>IF('Ввод КР'!S13=$S$4,1,0)</f>
        <v>1</v>
      </c>
      <c r="T9" s="22">
        <f>IF('Ввод КР'!T13=$T$4,1,0)</f>
        <v>0</v>
      </c>
      <c r="U9" s="22">
        <f>IF('Ввод КР'!U13=$U$4,1,0)</f>
        <v>1</v>
      </c>
      <c r="V9" s="22">
        <f>IF('Ввод КР'!V13=$V$4,1,0)</f>
        <v>1</v>
      </c>
      <c r="W9" s="22">
        <f>IF('Ввод КР'!W13=$W$4,1,0)</f>
        <v>1</v>
      </c>
      <c r="X9" s="22">
        <f>IF('Ввод КР'!X13=$X$4,1,0)</f>
        <v>1</v>
      </c>
      <c r="Y9" s="22">
        <f>IF('Ввод КР'!Y13=$Y$4,1,0)</f>
        <v>1</v>
      </c>
      <c r="Z9" s="22">
        <f>IF('Ввод КР'!Z13=$Z$4,1,0)</f>
        <v>1</v>
      </c>
      <c r="AA9" s="22">
        <f>IF('Ввод КР'!AA13=$AA$4,1,0)</f>
        <v>1</v>
      </c>
      <c r="AB9" s="29">
        <f>IF('Результаты КР'!$H11=1,1,0)</f>
        <v>0</v>
      </c>
      <c r="AC9" s="29">
        <f>IF('Результаты КР'!$H11=2,1,0)</f>
        <v>1</v>
      </c>
      <c r="AD9" s="29">
        <f>IF('Результаты КР'!$H11=3,1,0)</f>
        <v>0</v>
      </c>
    </row>
    <row r="10" spans="1:30" ht="15.75">
      <c r="A10" s="22">
        <v>6</v>
      </c>
      <c r="B10" s="22">
        <f>IF('Ввод КР'!B14&gt;0,1,0)</f>
        <v>1</v>
      </c>
      <c r="C10" s="22">
        <f>IF('Ввод КР'!C14=$C$4,1,0)</f>
        <v>1</v>
      </c>
      <c r="D10" s="22">
        <f>IF('Ввод КР'!D14=$D$4,1,0)</f>
        <v>1</v>
      </c>
      <c r="E10" s="22">
        <f>IF('Ввод КР'!E14=$E$4,1,0)</f>
        <v>0</v>
      </c>
      <c r="F10" s="22">
        <f>IF('Ввод КР'!F14=$F$4,1,0)</f>
        <v>1</v>
      </c>
      <c r="G10" s="22">
        <f>IF('Ввод КР'!G14=$G$4,1,0)</f>
        <v>1</v>
      </c>
      <c r="H10" s="22">
        <f>IF('Ввод КР'!H14=$H$4,1,0)</f>
        <v>1</v>
      </c>
      <c r="I10" s="22">
        <f>IF('Ввод КР'!I14=$I$4,1,0)</f>
        <v>1</v>
      </c>
      <c r="J10" s="22">
        <f>IF('Ввод КР'!J14=$J$4,1,0)</f>
        <v>1</v>
      </c>
      <c r="K10" s="22">
        <f>IF('Ввод КР'!K14=$K$4,1,0)</f>
        <v>1</v>
      </c>
      <c r="L10" s="22">
        <f>IF('Ввод КР'!L14=$L$4,1,0)</f>
        <v>0</v>
      </c>
      <c r="M10" s="22">
        <f>IF('Ввод КР'!M14=$M$4,1,0)</f>
        <v>1</v>
      </c>
      <c r="N10" s="22">
        <f>IF('Ввод КР'!N14=$N$4,1,0)</f>
        <v>1</v>
      </c>
      <c r="O10" s="22">
        <f>IF('Ввод КР'!O14=$O$4,1,0)</f>
        <v>0</v>
      </c>
      <c r="P10" s="22">
        <f>IF('Ввод КР'!P14=$P$4,1,0)</f>
        <v>0</v>
      </c>
      <c r="Q10" s="22">
        <f>IF('Ввод КР'!Q14=$Q$4,1,0)</f>
        <v>1</v>
      </c>
      <c r="R10" s="22">
        <f>IF('Ввод КР'!R14=$R$4,1,0)</f>
        <v>1</v>
      </c>
      <c r="S10" s="22">
        <f>IF('Ввод КР'!S14=$S$4,1,0)</f>
        <v>1</v>
      </c>
      <c r="T10" s="22">
        <f>IF('Ввод КР'!T14=$T$4,1,0)</f>
        <v>0</v>
      </c>
      <c r="U10" s="22">
        <f>IF('Ввод КР'!U14=$U$4,1,0)</f>
        <v>1</v>
      </c>
      <c r="V10" s="22">
        <f>IF('Ввод КР'!V14=$V$4,1,0)</f>
        <v>1</v>
      </c>
      <c r="W10" s="22">
        <f>IF('Ввод КР'!W14=$W$4,1,0)</f>
        <v>1</v>
      </c>
      <c r="X10" s="22">
        <f>IF('Ввод КР'!X14=$X$4,1,0)</f>
        <v>1</v>
      </c>
      <c r="Y10" s="22">
        <f>IF('Ввод КР'!Y14=$Y$4,1,0)</f>
        <v>1</v>
      </c>
      <c r="Z10" s="22">
        <f>IF('Ввод КР'!Z14=$Z$4,1,0)</f>
        <v>1</v>
      </c>
      <c r="AA10" s="22">
        <f>IF('Ввод КР'!AA14=$AA$4,1,0)</f>
        <v>1</v>
      </c>
      <c r="AB10" s="29">
        <f>IF('Результаты КР'!$H12=1,1,0)</f>
        <v>0</v>
      </c>
      <c r="AC10" s="29">
        <f>IF('Результаты КР'!$H12=2,1,0)</f>
        <v>1</v>
      </c>
      <c r="AD10" s="29">
        <f>IF('Результаты КР'!$H12=3,1,0)</f>
        <v>0</v>
      </c>
    </row>
    <row r="11" spans="1:30" ht="15.75">
      <c r="A11" s="22">
        <v>7</v>
      </c>
      <c r="B11" s="22">
        <f>IF('Ввод КР'!B15&gt;0,1,0)</f>
        <v>1</v>
      </c>
      <c r="C11" s="22">
        <f>IF('Ввод КР'!C15=$C$4,1,0)</f>
        <v>1</v>
      </c>
      <c r="D11" s="22">
        <f>IF('Ввод КР'!D15=$D$4,1,0)</f>
        <v>1</v>
      </c>
      <c r="E11" s="22">
        <f>IF('Ввод КР'!E15=$E$4,1,0)</f>
        <v>0</v>
      </c>
      <c r="F11" s="22">
        <f>IF('Ввод КР'!F15=$F$4,1,0)</f>
        <v>1</v>
      </c>
      <c r="G11" s="22">
        <f>IF('Ввод КР'!G15=$G$4,1,0)</f>
        <v>1</v>
      </c>
      <c r="H11" s="22">
        <f>IF('Ввод КР'!H15=$H$4,1,0)</f>
        <v>1</v>
      </c>
      <c r="I11" s="22">
        <f>IF('Ввод КР'!I15=$I$4,1,0)</f>
        <v>1</v>
      </c>
      <c r="J11" s="22">
        <f>IF('Ввод КР'!J15=$J$4,1,0)</f>
        <v>1</v>
      </c>
      <c r="K11" s="22">
        <f>IF('Ввод КР'!K15=$K$4,1,0)</f>
        <v>1</v>
      </c>
      <c r="L11" s="22">
        <f>IF('Ввод КР'!L15=$L$4,1,0)</f>
        <v>1</v>
      </c>
      <c r="M11" s="22">
        <f>IF('Ввод КР'!M15=$M$4,1,0)</f>
        <v>1</v>
      </c>
      <c r="N11" s="22">
        <f>IF('Ввод КР'!N15=$N$4,1,0)</f>
        <v>1</v>
      </c>
      <c r="O11" s="22">
        <f>IF('Ввод КР'!O15=$O$4,1,0)</f>
        <v>0</v>
      </c>
      <c r="P11" s="22">
        <f>IF('Ввод КР'!P15=$P$4,1,0)</f>
        <v>0</v>
      </c>
      <c r="Q11" s="22">
        <f>IF('Ввод КР'!Q15=$Q$4,1,0)</f>
        <v>1</v>
      </c>
      <c r="R11" s="22">
        <f>IF('Ввод КР'!R15=$R$4,1,0)</f>
        <v>1</v>
      </c>
      <c r="S11" s="22">
        <f>IF('Ввод КР'!S15=$S$4,1,0)</f>
        <v>1</v>
      </c>
      <c r="T11" s="22">
        <f>IF('Ввод КР'!T15=$T$4,1,0)</f>
        <v>0</v>
      </c>
      <c r="U11" s="22">
        <f>IF('Ввод КР'!U15=$U$4,1,0)</f>
        <v>1</v>
      </c>
      <c r="V11" s="22">
        <f>IF('Ввод КР'!V15=$V$4,1,0)</f>
        <v>1</v>
      </c>
      <c r="W11" s="22">
        <f>IF('Ввод КР'!W15=$W$4,1,0)</f>
        <v>1</v>
      </c>
      <c r="X11" s="22">
        <f>IF('Ввод КР'!X15=$X$4,1,0)</f>
        <v>1</v>
      </c>
      <c r="Y11" s="22">
        <f>IF('Ввод КР'!Y15=$Y$4,1,0)</f>
        <v>1</v>
      </c>
      <c r="Z11" s="22">
        <f>IF('Ввод КР'!Z15=$Z$4,1,0)</f>
        <v>1</v>
      </c>
      <c r="AA11" s="22">
        <f>IF('Ввод КР'!AA15=$AA$4,1,0)</f>
        <v>0</v>
      </c>
      <c r="AB11" s="29">
        <f>IF('Результаты КР'!$H13=1,1,0)</f>
        <v>0</v>
      </c>
      <c r="AC11" s="29">
        <f>IF('Результаты КР'!$H13=2,1,0)</f>
        <v>0</v>
      </c>
      <c r="AD11" s="29">
        <f>IF('Результаты КР'!$H13=3,1,0)</f>
        <v>1</v>
      </c>
    </row>
    <row r="12" spans="1:30" ht="15.75">
      <c r="A12" s="22">
        <v>8</v>
      </c>
      <c r="B12" s="22">
        <f>IF('Ввод КР'!B16&gt;0,1,0)</f>
        <v>1</v>
      </c>
      <c r="C12" s="22">
        <f>IF('Ввод КР'!C16=$C$4,1,0)</f>
        <v>0</v>
      </c>
      <c r="D12" s="22">
        <f>IF('Ввод КР'!D16=$D$4,1,0)</f>
        <v>0</v>
      </c>
      <c r="E12" s="22">
        <f>IF('Ввод КР'!E16=$E$4,1,0)</f>
        <v>0</v>
      </c>
      <c r="F12" s="22">
        <f>IF('Ввод КР'!F16=$F$4,1,0)</f>
        <v>1</v>
      </c>
      <c r="G12" s="22">
        <f>IF('Ввод КР'!G16=$G$4,1,0)</f>
        <v>0</v>
      </c>
      <c r="H12" s="22">
        <f>IF('Ввод КР'!H16=$H$4,1,0)</f>
        <v>1</v>
      </c>
      <c r="I12" s="22">
        <f>IF('Ввод КР'!I16=$I$4,1,0)</f>
        <v>1</v>
      </c>
      <c r="J12" s="22">
        <f>IF('Ввод КР'!J16=$J$4,1,0)</f>
        <v>1</v>
      </c>
      <c r="K12" s="22">
        <f>IF('Ввод КР'!K16=$K$4,1,0)</f>
        <v>1</v>
      </c>
      <c r="L12" s="22">
        <f>IF('Ввод КР'!L16=$L$4,1,0)</f>
        <v>0</v>
      </c>
      <c r="M12" s="22">
        <f>IF('Ввод КР'!M16=$M$4,1,0)</f>
        <v>0</v>
      </c>
      <c r="N12" s="22">
        <f>IF('Ввод КР'!N16=$N$4,1,0)</f>
        <v>1</v>
      </c>
      <c r="O12" s="22">
        <f>IF('Ввод КР'!O16=$O$4,1,0)</f>
        <v>0</v>
      </c>
      <c r="P12" s="22">
        <f>IF('Ввод КР'!P16=$P$4,1,0)</f>
        <v>0</v>
      </c>
      <c r="Q12" s="22">
        <f>IF('Ввод КР'!Q16=$Q$4,1,0)</f>
        <v>0</v>
      </c>
      <c r="R12" s="22">
        <f>IF('Ввод КР'!R16=$R$4,1,0)</f>
        <v>1</v>
      </c>
      <c r="S12" s="22">
        <f>IF('Ввод КР'!S16=$S$4,1,0)</f>
        <v>1</v>
      </c>
      <c r="T12" s="22">
        <f>IF('Ввод КР'!T16=$T$4,1,0)</f>
        <v>1</v>
      </c>
      <c r="U12" s="22">
        <f>IF('Ввод КР'!U16=$U$4,1,0)</f>
        <v>1</v>
      </c>
      <c r="V12" s="22">
        <f>IF('Ввод КР'!V16=$V$4,1,0)</f>
        <v>1</v>
      </c>
      <c r="W12" s="22">
        <f>IF('Ввод КР'!W16=$W$4,1,0)</f>
        <v>1</v>
      </c>
      <c r="X12" s="22">
        <f>IF('Ввод КР'!X16=$X$4,1,0)</f>
        <v>1</v>
      </c>
      <c r="Y12" s="22">
        <f>IF('Ввод КР'!Y16=$Y$4,1,0)</f>
        <v>1</v>
      </c>
      <c r="Z12" s="22">
        <f>IF('Ввод КР'!Z16=$Z$4,1,0)</f>
        <v>1</v>
      </c>
      <c r="AA12" s="22">
        <f>IF('Ввод КР'!AA16=$AA$4,1,0)</f>
        <v>1</v>
      </c>
      <c r="AB12" s="29">
        <f>IF('Результаты КР'!$H14=1,1,0)</f>
        <v>0</v>
      </c>
      <c r="AC12" s="29">
        <f>IF('Результаты КР'!$H14=2,1,0)</f>
        <v>1</v>
      </c>
      <c r="AD12" s="29">
        <f>IF('Результаты КР'!$H14=3,1,0)</f>
        <v>0</v>
      </c>
    </row>
    <row r="13" spans="1:30" ht="15.75">
      <c r="A13" s="22">
        <v>9</v>
      </c>
      <c r="B13" s="22">
        <f>IF('Ввод КР'!B17&gt;0,1,0)</f>
        <v>1</v>
      </c>
      <c r="C13" s="22">
        <f>IF('Ввод КР'!C17=$C$4,1,0)</f>
        <v>0</v>
      </c>
      <c r="D13" s="22">
        <f>IF('Ввод КР'!D17=$D$4,1,0)</f>
        <v>1</v>
      </c>
      <c r="E13" s="22">
        <f>IF('Ввод КР'!E17=$E$4,1,0)</f>
        <v>1</v>
      </c>
      <c r="F13" s="22">
        <f>IF('Ввод КР'!F17=$F$4,1,0)</f>
        <v>1</v>
      </c>
      <c r="G13" s="22">
        <f>IF('Ввод КР'!G17=$G$4,1,0)</f>
        <v>1</v>
      </c>
      <c r="H13" s="22">
        <f>IF('Ввод КР'!H17=$H$4,1,0)</f>
        <v>1</v>
      </c>
      <c r="I13" s="22">
        <f>IF('Ввод КР'!I17=$I$4,1,0)</f>
        <v>1</v>
      </c>
      <c r="J13" s="22">
        <f>IF('Ввод КР'!J17=$J$4,1,0)</f>
        <v>1</v>
      </c>
      <c r="K13" s="22">
        <f>IF('Ввод КР'!K17=$K$4,1,0)</f>
        <v>1</v>
      </c>
      <c r="L13" s="22">
        <f>IF('Ввод КР'!L17=$L$4,1,0)</f>
        <v>0</v>
      </c>
      <c r="M13" s="22">
        <f>IF('Ввод КР'!M17=$M$4,1,0)</f>
        <v>1</v>
      </c>
      <c r="N13" s="22">
        <f>IF('Ввод КР'!N17=$N$4,1,0)</f>
        <v>1</v>
      </c>
      <c r="O13" s="22">
        <f>IF('Ввод КР'!O17=$O$4,1,0)</f>
        <v>0</v>
      </c>
      <c r="P13" s="22">
        <f>IF('Ввод КР'!P17=$P$4,1,0)</f>
        <v>0</v>
      </c>
      <c r="Q13" s="22">
        <f>IF('Ввод КР'!Q17=$Q$4,1,0)</f>
        <v>1</v>
      </c>
      <c r="R13" s="22">
        <f>IF('Ввод КР'!R17=$R$4,1,0)</f>
        <v>1</v>
      </c>
      <c r="S13" s="22">
        <f>IF('Ввод КР'!S17=$S$4,1,0)</f>
        <v>0</v>
      </c>
      <c r="T13" s="22">
        <f>IF('Ввод КР'!T17=$T$4,1,0)</f>
        <v>0</v>
      </c>
      <c r="U13" s="22">
        <f>IF('Ввод КР'!U17=$U$4,1,0)</f>
        <v>1</v>
      </c>
      <c r="V13" s="22">
        <f>IF('Ввод КР'!V17=$V$4,1,0)</f>
        <v>1</v>
      </c>
      <c r="W13" s="22">
        <f>IF('Ввод КР'!W17=$W$4,1,0)</f>
        <v>1</v>
      </c>
      <c r="X13" s="22">
        <f>IF('Ввод КР'!X17=$X$4,1,0)</f>
        <v>1</v>
      </c>
      <c r="Y13" s="22">
        <f>IF('Ввод КР'!Y17=$Y$4,1,0)</f>
        <v>1</v>
      </c>
      <c r="Z13" s="22">
        <f>IF('Ввод КР'!Z17=$Z$4,1,0)</f>
        <v>1</v>
      </c>
      <c r="AA13" s="22">
        <f>IF('Ввод КР'!AA17=$AA$4,1,0)</f>
        <v>1</v>
      </c>
      <c r="AB13" s="29">
        <f>IF('Результаты КР'!$H15=1,1,0)</f>
        <v>0</v>
      </c>
      <c r="AC13" s="29">
        <f>IF('Результаты КР'!$H15=2,1,0)</f>
        <v>1</v>
      </c>
      <c r="AD13" s="29">
        <f>IF('Результаты КР'!$H15=3,1,0)</f>
        <v>0</v>
      </c>
    </row>
    <row r="14" spans="1:30" ht="15.75">
      <c r="A14" s="22">
        <v>10</v>
      </c>
      <c r="B14" s="22">
        <f>IF('Ввод КР'!B18&gt;0,1,0)</f>
        <v>1</v>
      </c>
      <c r="C14" s="22">
        <f>IF('Ввод КР'!C18=$C$4,1,0)</f>
        <v>1</v>
      </c>
      <c r="D14" s="22">
        <f>IF('Ввод КР'!D18=$D$4,1,0)</f>
        <v>1</v>
      </c>
      <c r="E14" s="22">
        <f>IF('Ввод КР'!E18=$E$4,1,0)</f>
        <v>0</v>
      </c>
      <c r="F14" s="22">
        <f>IF('Ввод КР'!F18=$F$4,1,0)</f>
        <v>1</v>
      </c>
      <c r="G14" s="22">
        <f>IF('Ввод КР'!G18=$G$4,1,0)</f>
        <v>1</v>
      </c>
      <c r="H14" s="22">
        <f>IF('Ввод КР'!H18=$H$4,1,0)</f>
        <v>1</v>
      </c>
      <c r="I14" s="22">
        <f>IF('Ввод КР'!I18=$I$4,1,0)</f>
        <v>0</v>
      </c>
      <c r="J14" s="22">
        <f>IF('Ввод КР'!J18=$J$4,1,0)</f>
        <v>1</v>
      </c>
      <c r="K14" s="22">
        <f>IF('Ввод КР'!K18=$K$4,1,0)</f>
        <v>1</v>
      </c>
      <c r="L14" s="22">
        <f>IF('Ввод КР'!L18=$L$4,1,0)</f>
        <v>0</v>
      </c>
      <c r="M14" s="22">
        <f>IF('Ввод КР'!M18=$M$4,1,0)</f>
        <v>1</v>
      </c>
      <c r="N14" s="22">
        <f>IF('Ввод КР'!N18=$N$4,1,0)</f>
        <v>0</v>
      </c>
      <c r="O14" s="22">
        <f>IF('Ввод КР'!O18=$O$4,1,0)</f>
        <v>0</v>
      </c>
      <c r="P14" s="22">
        <f>IF('Ввод КР'!P18=$P$4,1,0)</f>
        <v>0</v>
      </c>
      <c r="Q14" s="22">
        <f>IF('Ввод КР'!Q18=$Q$4,1,0)</f>
        <v>0</v>
      </c>
      <c r="R14" s="22">
        <f>IF('Ввод КР'!R18=$R$4,1,0)</f>
        <v>1</v>
      </c>
      <c r="S14" s="22">
        <f>IF('Ввод КР'!S18=$S$4,1,0)</f>
        <v>0</v>
      </c>
      <c r="T14" s="22">
        <f>IF('Ввод КР'!T18=$T$4,1,0)</f>
        <v>0</v>
      </c>
      <c r="U14" s="22">
        <f>IF('Ввод КР'!U18=$U$4,1,0)</f>
        <v>1</v>
      </c>
      <c r="V14" s="22">
        <f>IF('Ввод КР'!V18=$V$4,1,0)</f>
        <v>1</v>
      </c>
      <c r="W14" s="22">
        <f>IF('Ввод КР'!W18=$W$4,1,0)</f>
        <v>1</v>
      </c>
      <c r="X14" s="22">
        <f>IF('Ввод КР'!X18=$X$4,1,0)</f>
        <v>1</v>
      </c>
      <c r="Y14" s="22">
        <f>IF('Ввод КР'!Y18=$Y$4,1,0)</f>
        <v>1</v>
      </c>
      <c r="Z14" s="22">
        <f>IF('Ввод КР'!Z18=$Z$4,1,0)</f>
        <v>1</v>
      </c>
      <c r="AA14" s="22">
        <f>IF('Ввод КР'!AA18=$AA$4,1,0)</f>
        <v>1</v>
      </c>
      <c r="AB14" s="29">
        <f>IF('Результаты КР'!$H16=1,1,0)</f>
        <v>0</v>
      </c>
      <c r="AC14" s="29">
        <f>IF('Результаты КР'!$H16=2,1,0)</f>
        <v>1</v>
      </c>
      <c r="AD14" s="29">
        <f>IF('Результаты КР'!$H16=3,1,0)</f>
        <v>0</v>
      </c>
    </row>
    <row r="15" spans="1:30" ht="15.75">
      <c r="A15" s="22">
        <v>11</v>
      </c>
      <c r="B15" s="22">
        <f>IF('Ввод КР'!B19&gt;0,1,0)</f>
        <v>1</v>
      </c>
      <c r="C15" s="22">
        <f>IF('Ввод КР'!C19=$C$4,1,0)</f>
        <v>1</v>
      </c>
      <c r="D15" s="22">
        <f>IF('Ввод КР'!D19=$D$4,1,0)</f>
        <v>1</v>
      </c>
      <c r="E15" s="22">
        <f>IF('Ввод КР'!E19=$E$4,1,0)</f>
        <v>0</v>
      </c>
      <c r="F15" s="22">
        <f>IF('Ввод КР'!F19=$F$4,1,0)</f>
        <v>1</v>
      </c>
      <c r="G15" s="22">
        <f>IF('Ввод КР'!G19=$G$4,1,0)</f>
        <v>1</v>
      </c>
      <c r="H15" s="22">
        <f>IF('Ввод КР'!H19=$H$4,1,0)</f>
        <v>1</v>
      </c>
      <c r="I15" s="22">
        <f>IF('Ввод КР'!I19=$I$4,1,0)</f>
        <v>1</v>
      </c>
      <c r="J15" s="22">
        <f>IF('Ввод КР'!J19=$J$4,1,0)</f>
        <v>1</v>
      </c>
      <c r="K15" s="22">
        <f>IF('Ввод КР'!K19=$K$4,1,0)</f>
        <v>1</v>
      </c>
      <c r="L15" s="22">
        <f>IF('Ввод КР'!L19=$L$4,1,0)</f>
        <v>0</v>
      </c>
      <c r="M15" s="22">
        <f>IF('Ввод КР'!M19=$M$4,1,0)</f>
        <v>1</v>
      </c>
      <c r="N15" s="22">
        <f>IF('Ввод КР'!N19=$N$4,1,0)</f>
        <v>1</v>
      </c>
      <c r="O15" s="22">
        <f>IF('Ввод КР'!O19=$O$4,1,0)</f>
        <v>0</v>
      </c>
      <c r="P15" s="22">
        <f>IF('Ввод КР'!P19=$P$4,1,0)</f>
        <v>0</v>
      </c>
      <c r="Q15" s="22">
        <f>IF('Ввод КР'!Q19=$Q$4,1,0)</f>
        <v>0</v>
      </c>
      <c r="R15" s="22">
        <f>IF('Ввод КР'!R19=$R$4,1,0)</f>
        <v>1</v>
      </c>
      <c r="S15" s="22">
        <f>IF('Ввод КР'!S19=$S$4,1,0)</f>
        <v>1</v>
      </c>
      <c r="T15" s="22">
        <f>IF('Ввод КР'!T19=$T$4,1,0)</f>
        <v>0</v>
      </c>
      <c r="U15" s="22">
        <f>IF('Ввод КР'!U19=$U$4,1,0)</f>
        <v>1</v>
      </c>
      <c r="V15" s="22">
        <f>IF('Ввод КР'!V19=$V$4,1,0)</f>
        <v>0</v>
      </c>
      <c r="W15" s="22">
        <f>IF('Ввод КР'!W19=$W$4,1,0)</f>
        <v>1</v>
      </c>
      <c r="X15" s="22">
        <f>IF('Ввод КР'!X19=$X$4,1,0)</f>
        <v>1</v>
      </c>
      <c r="Y15" s="22">
        <f>IF('Ввод КР'!Y19=$Y$4,1,0)</f>
        <v>1</v>
      </c>
      <c r="Z15" s="22">
        <f>IF('Ввод КР'!Z19=$Z$4,1,0)</f>
        <v>1</v>
      </c>
      <c r="AA15" s="22">
        <f>IF('Ввод КР'!AA19=$AA$4,1,0)</f>
        <v>1</v>
      </c>
      <c r="AB15" s="29">
        <f>IF('Результаты КР'!$H17=1,1,0)</f>
        <v>0</v>
      </c>
      <c r="AC15" s="29">
        <f>IF('Результаты КР'!$H17=2,1,0)</f>
        <v>1</v>
      </c>
      <c r="AD15" s="29">
        <f>IF('Результаты КР'!$H17=3,1,0)</f>
        <v>0</v>
      </c>
    </row>
    <row r="16" spans="1:30" ht="15.75">
      <c r="A16" s="22">
        <v>12</v>
      </c>
      <c r="B16" s="22">
        <f>IF('Ввод КР'!B20&gt;0,1,0)</f>
        <v>1</v>
      </c>
      <c r="C16" s="22">
        <f>IF('Ввод КР'!C20=$C$4,1,0)</f>
        <v>1</v>
      </c>
      <c r="D16" s="22">
        <f>IF('Ввод КР'!D20=$D$4,1,0)</f>
        <v>0</v>
      </c>
      <c r="E16" s="22">
        <f>IF('Ввод КР'!E20=$E$4,1,0)</f>
        <v>1</v>
      </c>
      <c r="F16" s="22">
        <f>IF('Ввод КР'!F20=$F$4,1,0)</f>
        <v>1</v>
      </c>
      <c r="G16" s="22">
        <f>IF('Ввод КР'!G20=$G$4,1,0)</f>
        <v>1</v>
      </c>
      <c r="H16" s="22">
        <f>IF('Ввод КР'!H20=$H$4,1,0)</f>
        <v>1</v>
      </c>
      <c r="I16" s="22">
        <f>IF('Ввод КР'!I20=$I$4,1,0)</f>
        <v>1</v>
      </c>
      <c r="J16" s="22">
        <f>IF('Ввод КР'!J20=$J$4,1,0)</f>
        <v>1</v>
      </c>
      <c r="K16" s="22">
        <f>IF('Ввод КР'!K20=$K$4,1,0)</f>
        <v>1</v>
      </c>
      <c r="L16" s="22">
        <f>IF('Ввод КР'!L20=$L$4,1,0)</f>
        <v>0</v>
      </c>
      <c r="M16" s="22">
        <f>IF('Ввод КР'!M20=$M$4,1,0)</f>
        <v>1</v>
      </c>
      <c r="N16" s="22">
        <f>IF('Ввод КР'!N20=$N$4,1,0)</f>
        <v>1</v>
      </c>
      <c r="O16" s="22">
        <f>IF('Ввод КР'!O20=$O$4,1,0)</f>
        <v>0</v>
      </c>
      <c r="P16" s="22">
        <f>IF('Ввод КР'!P20=$P$4,1,0)</f>
        <v>0</v>
      </c>
      <c r="Q16" s="22">
        <f>IF('Ввод КР'!Q20=$Q$4,1,0)</f>
        <v>1</v>
      </c>
      <c r="R16" s="22">
        <f>IF('Ввод КР'!R20=$R$4,1,0)</f>
        <v>1</v>
      </c>
      <c r="S16" s="22">
        <f>IF('Ввод КР'!S20=$S$4,1,0)</f>
        <v>1</v>
      </c>
      <c r="T16" s="22">
        <f>IF('Ввод КР'!T20=$T$4,1,0)</f>
        <v>0</v>
      </c>
      <c r="U16" s="22">
        <f>IF('Ввод КР'!U20=$U$4,1,0)</f>
        <v>1</v>
      </c>
      <c r="V16" s="22">
        <f>IF('Ввод КР'!V20=$V$4,1,0)</f>
        <v>1</v>
      </c>
      <c r="W16" s="22">
        <f>IF('Ввод КР'!W20=$W$4,1,0)</f>
        <v>0</v>
      </c>
      <c r="X16" s="22">
        <f>IF('Ввод КР'!X20=$X$4,1,0)</f>
        <v>1</v>
      </c>
      <c r="Y16" s="22">
        <f>IF('Ввод КР'!Y20=$Y$4,1,0)</f>
        <v>1</v>
      </c>
      <c r="Z16" s="22">
        <f>IF('Ввод КР'!Z20=$Z$4,1,0)</f>
        <v>1</v>
      </c>
      <c r="AA16" s="22">
        <f>IF('Ввод КР'!AA20=$AA$4,1,0)</f>
        <v>0</v>
      </c>
      <c r="AB16" s="29">
        <f>IF('Результаты КР'!$H18=1,1,0)</f>
        <v>0</v>
      </c>
      <c r="AC16" s="29">
        <f>IF('Результаты КР'!$H18=2,1,0)</f>
        <v>1</v>
      </c>
      <c r="AD16" s="29">
        <f>IF('Результаты КР'!$H18=3,1,0)</f>
        <v>0</v>
      </c>
    </row>
    <row r="17" spans="1:30" ht="15.75">
      <c r="A17" s="22">
        <v>13</v>
      </c>
      <c r="B17" s="22">
        <f>IF('Ввод КР'!B21&gt;0,1,0)</f>
        <v>0</v>
      </c>
      <c r="C17" s="22">
        <f>IF('Ввод КР'!C21=$C$4,1,0)</f>
        <v>0</v>
      </c>
      <c r="D17" s="22">
        <f>IF('Ввод КР'!D21=$D$4,1,0)</f>
        <v>0</v>
      </c>
      <c r="E17" s="22">
        <f>IF('Ввод КР'!E21=$E$4,1,0)</f>
        <v>0</v>
      </c>
      <c r="F17" s="22">
        <f>IF('Ввод КР'!F21=$F$4,1,0)</f>
        <v>0</v>
      </c>
      <c r="G17" s="22">
        <f>IF('Ввод КР'!G21=$G$4,1,0)</f>
        <v>0</v>
      </c>
      <c r="H17" s="22">
        <f>IF('Ввод КР'!H21=$H$4,1,0)</f>
        <v>0</v>
      </c>
      <c r="I17" s="22">
        <f>IF('Ввод КР'!I21=$I$4,1,0)</f>
        <v>0</v>
      </c>
      <c r="J17" s="22">
        <f>IF('Ввод КР'!J21=$J$4,1,0)</f>
        <v>0</v>
      </c>
      <c r="K17" s="22">
        <f>IF('Ввод КР'!K21=$K$4,1,0)</f>
        <v>0</v>
      </c>
      <c r="L17" s="22">
        <f>IF('Ввод КР'!L21=$L$4,1,0)</f>
        <v>0</v>
      </c>
      <c r="M17" s="22">
        <f>IF('Ввод КР'!M21=$M$4,1,0)</f>
        <v>0</v>
      </c>
      <c r="N17" s="22">
        <f>IF('Ввод КР'!N21=$N$4,1,0)</f>
        <v>0</v>
      </c>
      <c r="O17" s="22">
        <f>IF('Ввод КР'!O21=$O$4,1,0)</f>
        <v>0</v>
      </c>
      <c r="P17" s="22">
        <f>IF('Ввод КР'!P21=$P$4,1,0)</f>
        <v>0</v>
      </c>
      <c r="Q17" s="22">
        <f>IF('Ввод КР'!Q21=$Q$4,1,0)</f>
        <v>0</v>
      </c>
      <c r="R17" s="22">
        <f>IF('Ввод КР'!R21=$R$4,1,0)</f>
        <v>0</v>
      </c>
      <c r="S17" s="22">
        <f>IF('Ввод КР'!S21=$S$4,1,0)</f>
        <v>0</v>
      </c>
      <c r="T17" s="22">
        <f>IF('Ввод КР'!T21=$T$4,1,0)</f>
        <v>0</v>
      </c>
      <c r="U17" s="22">
        <f>IF('Ввод КР'!U21=$U$4,1,0)</f>
        <v>0</v>
      </c>
      <c r="V17" s="22">
        <f>IF('Ввод КР'!V21=$V$4,1,0)</f>
        <v>0</v>
      </c>
      <c r="W17" s="22">
        <f>IF('Ввод КР'!W21=$W$4,1,0)</f>
        <v>0</v>
      </c>
      <c r="X17" s="22">
        <f>IF('Ввод КР'!X21=$X$4,1,0)</f>
        <v>0</v>
      </c>
      <c r="Y17" s="22">
        <f>IF('Ввод КР'!Y21=$Y$4,1,0)</f>
        <v>0</v>
      </c>
      <c r="Z17" s="22">
        <f>IF('Ввод КР'!Z21=$Z$4,1,0)</f>
        <v>0</v>
      </c>
      <c r="AA17" s="22">
        <f>IF('Ввод КР'!AA21=$AA$4,1,0)</f>
        <v>0</v>
      </c>
      <c r="AB17" s="29">
        <f>IF('Результаты КР'!$H19=1,1,0)</f>
        <v>0</v>
      </c>
      <c r="AC17" s="29">
        <f>IF('Результаты КР'!$H19=2,1,0)</f>
        <v>0</v>
      </c>
      <c r="AD17" s="29">
        <f>IF('Результаты КР'!$H19=3,1,0)</f>
        <v>0</v>
      </c>
    </row>
    <row r="18" spans="1:30" ht="15.75">
      <c r="A18" s="22">
        <v>14</v>
      </c>
      <c r="B18" s="22">
        <f>IF('Ввод КР'!B22&gt;0,1,0)</f>
        <v>1</v>
      </c>
      <c r="C18" s="22">
        <f>IF('Ввод КР'!C22=$C$4,1,0)</f>
        <v>0</v>
      </c>
      <c r="D18" s="22">
        <f>IF('Ввод КР'!D22=$D$4,1,0)</f>
        <v>1</v>
      </c>
      <c r="E18" s="22">
        <f>IF('Ввод КР'!E22=$E$4,1,0)</f>
        <v>1</v>
      </c>
      <c r="F18" s="22">
        <f>IF('Ввод КР'!F22=$F$4,1,0)</f>
        <v>1</v>
      </c>
      <c r="G18" s="22">
        <f>IF('Ввод КР'!G22=$G$4,1,0)</f>
        <v>1</v>
      </c>
      <c r="H18" s="22">
        <f>IF('Ввод КР'!H22=$H$4,1,0)</f>
        <v>1</v>
      </c>
      <c r="I18" s="22">
        <f>IF('Ввод КР'!I22=$I$4,1,0)</f>
        <v>1</v>
      </c>
      <c r="J18" s="22">
        <f>IF('Ввод КР'!J22=$J$4,1,0)</f>
        <v>1</v>
      </c>
      <c r="K18" s="22">
        <f>IF('Ввод КР'!K22=$K$4,1,0)</f>
        <v>1</v>
      </c>
      <c r="L18" s="22">
        <f>IF('Ввод КР'!L22=$L$4,1,0)</f>
        <v>0</v>
      </c>
      <c r="M18" s="22">
        <f>IF('Ввод КР'!M22=$M$4,1,0)</f>
        <v>1</v>
      </c>
      <c r="N18" s="22">
        <f>IF('Ввод КР'!N22=$N$4,1,0)</f>
        <v>1</v>
      </c>
      <c r="O18" s="22">
        <f>IF('Ввод КР'!O22=$O$4,1,0)</f>
        <v>0</v>
      </c>
      <c r="P18" s="22">
        <f>IF('Ввод КР'!P22=$P$4,1,0)</f>
        <v>0</v>
      </c>
      <c r="Q18" s="22">
        <f>IF('Ввод КР'!Q22=$Q$4,1,0)</f>
        <v>1</v>
      </c>
      <c r="R18" s="22">
        <f>IF('Ввод КР'!R22=$R$4,1,0)</f>
        <v>1</v>
      </c>
      <c r="S18" s="22">
        <f>IF('Ввод КР'!S22=$S$4,1,0)</f>
        <v>1</v>
      </c>
      <c r="T18" s="22">
        <f>IF('Ввод КР'!T22=$T$4,1,0)</f>
        <v>0</v>
      </c>
      <c r="U18" s="22">
        <f>IF('Ввод КР'!U22=$U$4,1,0)</f>
        <v>1</v>
      </c>
      <c r="V18" s="22">
        <f>IF('Ввод КР'!V22=$V$4,1,0)</f>
        <v>1</v>
      </c>
      <c r="W18" s="22">
        <f>IF('Ввод КР'!W22=$W$4,1,0)</f>
        <v>1</v>
      </c>
      <c r="X18" s="22">
        <f>IF('Ввод КР'!X22=$X$4,1,0)</f>
        <v>1</v>
      </c>
      <c r="Y18" s="22">
        <f>IF('Ввод КР'!Y22=$Y$4,1,0)</f>
        <v>1</v>
      </c>
      <c r="Z18" s="22">
        <f>IF('Ввод КР'!Z22=$Z$4,1,0)</f>
        <v>1</v>
      </c>
      <c r="AA18" s="22">
        <f>IF('Ввод КР'!AA22=$AA$4,1,0)</f>
        <v>1</v>
      </c>
      <c r="AB18" s="29">
        <f>IF('Результаты КР'!$H20=1,1,0)</f>
        <v>0</v>
      </c>
      <c r="AC18" s="29">
        <f>IF('Результаты КР'!$H20=2,1,0)</f>
        <v>1</v>
      </c>
      <c r="AD18" s="29">
        <f>IF('Результаты КР'!$H20=3,1,0)</f>
        <v>0</v>
      </c>
    </row>
    <row r="19" spans="1:30" ht="15.75">
      <c r="A19" s="22">
        <v>15</v>
      </c>
      <c r="B19" s="22">
        <f>IF('Ввод КР'!B23&gt;0,1,0)</f>
        <v>1</v>
      </c>
      <c r="C19" s="22">
        <f>IF('Ввод КР'!C23=$C$4,1,0)</f>
        <v>1</v>
      </c>
      <c r="D19" s="22">
        <f>IF('Ввод КР'!D23=$D$4,1,0)</f>
        <v>1</v>
      </c>
      <c r="E19" s="22">
        <f>IF('Ввод КР'!E23=$E$4,1,0)</f>
        <v>1</v>
      </c>
      <c r="F19" s="22">
        <f>IF('Ввод КР'!F23=$F$4,1,0)</f>
        <v>1</v>
      </c>
      <c r="G19" s="22">
        <f>IF('Ввод КР'!G23=$G$4,1,0)</f>
        <v>1</v>
      </c>
      <c r="H19" s="22">
        <f>IF('Ввод КР'!H23=$H$4,1,0)</f>
        <v>1</v>
      </c>
      <c r="I19" s="22">
        <f>IF('Ввод КР'!I23=$I$4,1,0)</f>
        <v>0</v>
      </c>
      <c r="J19" s="22">
        <f>IF('Ввод КР'!J23=$J$4,1,0)</f>
        <v>1</v>
      </c>
      <c r="K19" s="22">
        <f>IF('Ввод КР'!K23=$K$4,1,0)</f>
        <v>1</v>
      </c>
      <c r="L19" s="22">
        <f>IF('Ввод КР'!L23=$L$4,1,0)</f>
        <v>0</v>
      </c>
      <c r="M19" s="22">
        <f>IF('Ввод КР'!M23=$M$4,1,0)</f>
        <v>1</v>
      </c>
      <c r="N19" s="22">
        <f>IF('Ввод КР'!N23=$N$4,1,0)</f>
        <v>1</v>
      </c>
      <c r="O19" s="22">
        <f>IF('Ввод КР'!O23=$O$4,1,0)</f>
        <v>0</v>
      </c>
      <c r="P19" s="22">
        <f>IF('Ввод КР'!P23=$P$4,1,0)</f>
        <v>0</v>
      </c>
      <c r="Q19" s="22">
        <f>IF('Ввод КР'!Q23=$Q$4,1,0)</f>
        <v>1</v>
      </c>
      <c r="R19" s="22">
        <f>IF('Ввод КР'!R23=$R$4,1,0)</f>
        <v>1</v>
      </c>
      <c r="S19" s="22">
        <f>IF('Ввод КР'!S23=$S$4,1,0)</f>
        <v>1</v>
      </c>
      <c r="T19" s="22">
        <f>IF('Ввод КР'!T23=$T$4,1,0)</f>
        <v>0</v>
      </c>
      <c r="U19" s="22">
        <f>IF('Ввод КР'!U23=$U$4,1,0)</f>
        <v>1</v>
      </c>
      <c r="V19" s="22">
        <f>IF('Ввод КР'!V23=$V$4,1,0)</f>
        <v>0</v>
      </c>
      <c r="W19" s="22">
        <f>IF('Ввод КР'!W23=$W$4,1,0)</f>
        <v>1</v>
      </c>
      <c r="X19" s="22">
        <f>IF('Ввод КР'!X23=$X$4,1,0)</f>
        <v>1</v>
      </c>
      <c r="Y19" s="22">
        <f>IF('Ввод КР'!Y23=$Y$4,1,0)</f>
        <v>1</v>
      </c>
      <c r="Z19" s="22">
        <f>IF('Ввод КР'!Z23=$Z$4,1,0)</f>
        <v>1</v>
      </c>
      <c r="AA19" s="22">
        <f>IF('Ввод КР'!AA23=$AA$4,1,0)</f>
        <v>1</v>
      </c>
      <c r="AB19" s="29">
        <f>IF('Результаты КР'!$H21=1,1,0)</f>
        <v>0</v>
      </c>
      <c r="AC19" s="29">
        <f>IF('Результаты КР'!$H21=2,1,0)</f>
        <v>1</v>
      </c>
      <c r="AD19" s="29">
        <f>IF('Результаты КР'!$H21=3,1,0)</f>
        <v>0</v>
      </c>
    </row>
    <row r="20" spans="1:30" ht="15.75">
      <c r="A20" s="22">
        <v>16</v>
      </c>
      <c r="B20" s="22">
        <f>IF('Ввод КР'!B24&gt;0,1,0)</f>
        <v>0</v>
      </c>
      <c r="C20" s="22">
        <f>IF('Ввод КР'!C24=$C$4,1,0)</f>
        <v>0</v>
      </c>
      <c r="D20" s="22">
        <f>IF('Ввод КР'!D24=$D$4,1,0)</f>
        <v>0</v>
      </c>
      <c r="E20" s="22">
        <f>IF('Ввод КР'!E24=$E$4,1,0)</f>
        <v>0</v>
      </c>
      <c r="F20" s="22">
        <f>IF('Ввод КР'!F24=$F$4,1,0)</f>
        <v>0</v>
      </c>
      <c r="G20" s="22">
        <f>IF('Ввод КР'!G24=$G$4,1,0)</f>
        <v>0</v>
      </c>
      <c r="H20" s="22">
        <f>IF('Ввод КР'!H24=$H$4,1,0)</f>
        <v>0</v>
      </c>
      <c r="I20" s="22">
        <f>IF('Ввод КР'!I24=$I$4,1,0)</f>
        <v>0</v>
      </c>
      <c r="J20" s="22">
        <f>IF('Ввод КР'!J24=$J$4,1,0)</f>
        <v>0</v>
      </c>
      <c r="K20" s="22">
        <f>IF('Ввод КР'!K24=$K$4,1,0)</f>
        <v>0</v>
      </c>
      <c r="L20" s="22">
        <f>IF('Ввод КР'!L24=$L$4,1,0)</f>
        <v>0</v>
      </c>
      <c r="M20" s="22">
        <f>IF('Ввод КР'!M24=$M$4,1,0)</f>
        <v>0</v>
      </c>
      <c r="N20" s="22">
        <f>IF('Ввод КР'!N24=$N$4,1,0)</f>
        <v>0</v>
      </c>
      <c r="O20" s="22">
        <f>IF('Ввод КР'!O24=$O$4,1,0)</f>
        <v>0</v>
      </c>
      <c r="P20" s="22">
        <f>IF('Ввод КР'!P24=$P$4,1,0)</f>
        <v>0</v>
      </c>
      <c r="Q20" s="22">
        <f>IF('Ввод КР'!Q24=$Q$4,1,0)</f>
        <v>0</v>
      </c>
      <c r="R20" s="22">
        <f>IF('Ввод КР'!R24=$R$4,1,0)</f>
        <v>0</v>
      </c>
      <c r="S20" s="22">
        <f>IF('Ввод КР'!S24=$S$4,1,0)</f>
        <v>0</v>
      </c>
      <c r="T20" s="22">
        <f>IF('Ввод КР'!T24=$T$4,1,0)</f>
        <v>0</v>
      </c>
      <c r="U20" s="22">
        <f>IF('Ввод КР'!U24=$U$4,1,0)</f>
        <v>0</v>
      </c>
      <c r="V20" s="22">
        <f>IF('Ввод КР'!V24=$V$4,1,0)</f>
        <v>0</v>
      </c>
      <c r="W20" s="22">
        <f>IF('Ввод КР'!W24=$W$4,1,0)</f>
        <v>0</v>
      </c>
      <c r="X20" s="22">
        <f>IF('Ввод КР'!X24=$X$4,1,0)</f>
        <v>0</v>
      </c>
      <c r="Y20" s="22">
        <f>IF('Ввод КР'!Y24=$Y$4,1,0)</f>
        <v>0</v>
      </c>
      <c r="Z20" s="22">
        <f>IF('Ввод КР'!Z24=$Z$4,1,0)</f>
        <v>0</v>
      </c>
      <c r="AA20" s="22">
        <f>IF('Ввод КР'!AA24=$AA$4,1,0)</f>
        <v>0</v>
      </c>
      <c r="AB20" s="29">
        <f>IF('Результаты КР'!$H22=1,1,0)</f>
        <v>0</v>
      </c>
      <c r="AC20" s="29">
        <f>IF('Результаты КР'!$H22=2,1,0)</f>
        <v>0</v>
      </c>
      <c r="AD20" s="29">
        <f>IF('Результаты КР'!$H22=3,1,0)</f>
        <v>0</v>
      </c>
    </row>
    <row r="21" spans="1:30" ht="15.75">
      <c r="A21" s="22">
        <v>17</v>
      </c>
      <c r="B21" s="22">
        <f>IF('Ввод КР'!B25&gt;0,1,0)</f>
        <v>1</v>
      </c>
      <c r="C21" s="22">
        <f>IF('Ввод КР'!C25=$C$4,1,0)</f>
        <v>0</v>
      </c>
      <c r="D21" s="22">
        <f>IF('Ввод КР'!D25=$D$4,1,0)</f>
        <v>1</v>
      </c>
      <c r="E21" s="22">
        <f>IF('Ввод КР'!E25=$E$4,1,0)</f>
        <v>0</v>
      </c>
      <c r="F21" s="22">
        <f>IF('Ввод КР'!F25=$F$4,1,0)</f>
        <v>1</v>
      </c>
      <c r="G21" s="22">
        <f>IF('Ввод КР'!G25=$G$4,1,0)</f>
        <v>1</v>
      </c>
      <c r="H21" s="22">
        <f>IF('Ввод КР'!H25=$H$4,1,0)</f>
        <v>1</v>
      </c>
      <c r="I21" s="22">
        <f>IF('Ввод КР'!I25=$I$4,1,0)</f>
        <v>1</v>
      </c>
      <c r="J21" s="22">
        <f>IF('Ввод КР'!J25=$J$4,1,0)</f>
        <v>1</v>
      </c>
      <c r="K21" s="22">
        <f>IF('Ввод КР'!K25=$K$4,1,0)</f>
        <v>1</v>
      </c>
      <c r="L21" s="22">
        <f>IF('Ввод КР'!L25=$L$4,1,0)</f>
        <v>0</v>
      </c>
      <c r="M21" s="22">
        <f>IF('Ввод КР'!M25=$M$4,1,0)</f>
        <v>1</v>
      </c>
      <c r="N21" s="22">
        <f>IF('Ввод КР'!N25=$N$4,1,0)</f>
        <v>1</v>
      </c>
      <c r="O21" s="22">
        <f>IF('Ввод КР'!O25=$O$4,1,0)</f>
        <v>0</v>
      </c>
      <c r="P21" s="22">
        <f>IF('Ввод КР'!P25=$P$4,1,0)</f>
        <v>0</v>
      </c>
      <c r="Q21" s="22">
        <f>IF('Ввод КР'!Q25=$Q$4,1,0)</f>
        <v>1</v>
      </c>
      <c r="R21" s="22">
        <f>IF('Ввод КР'!R25=$R$4,1,0)</f>
        <v>1</v>
      </c>
      <c r="S21" s="22">
        <f>IF('Ввод КР'!S25=$S$4,1,0)</f>
        <v>1</v>
      </c>
      <c r="T21" s="22">
        <f>IF('Ввод КР'!T25=$T$4,1,0)</f>
        <v>0</v>
      </c>
      <c r="U21" s="22">
        <f>IF('Ввод КР'!U25=$U$4,1,0)</f>
        <v>1</v>
      </c>
      <c r="V21" s="22">
        <f>IF('Ввод КР'!V25=$V$4,1,0)</f>
        <v>1</v>
      </c>
      <c r="W21" s="22">
        <f>IF('Ввод КР'!W25=$W$4,1,0)</f>
        <v>1</v>
      </c>
      <c r="X21" s="22">
        <f>IF('Ввод КР'!X25=$X$4,1,0)</f>
        <v>1</v>
      </c>
      <c r="Y21" s="22">
        <f>IF('Ввод КР'!Y25=$Y$4,1,0)</f>
        <v>1</v>
      </c>
      <c r="Z21" s="22">
        <f>IF('Ввод КР'!Z25=$Z$4,1,0)</f>
        <v>1</v>
      </c>
      <c r="AA21" s="22">
        <f>IF('Ввод КР'!AA25=$AA$4,1,0)</f>
        <v>1</v>
      </c>
      <c r="AB21" s="29">
        <f>IF('Результаты КР'!$H23=1,1,0)</f>
        <v>0</v>
      </c>
      <c r="AC21" s="29">
        <f>IF('Результаты КР'!$H23=2,1,0)</f>
        <v>1</v>
      </c>
      <c r="AD21" s="29">
        <f>IF('Результаты КР'!$H23=3,1,0)</f>
        <v>0</v>
      </c>
    </row>
    <row r="22" spans="1:30" ht="15.75">
      <c r="A22" s="22">
        <v>18</v>
      </c>
      <c r="B22" s="22">
        <f>IF('Ввод КР'!B26&gt;0,1,0)</f>
        <v>1</v>
      </c>
      <c r="C22" s="22">
        <f>IF('Ввод КР'!C26=$C$4,1,0)</f>
        <v>0</v>
      </c>
      <c r="D22" s="22">
        <f>IF('Ввод КР'!D26=$D$4,1,0)</f>
        <v>0</v>
      </c>
      <c r="E22" s="22">
        <f>IF('Ввод КР'!E26=$E$4,1,0)</f>
        <v>0</v>
      </c>
      <c r="F22" s="22">
        <f>IF('Ввод КР'!F26=$F$4,1,0)</f>
        <v>1</v>
      </c>
      <c r="G22" s="22">
        <f>IF('Ввод КР'!G26=$G$4,1,0)</f>
        <v>1</v>
      </c>
      <c r="H22" s="22">
        <f>IF('Ввод КР'!H26=$H$4,1,0)</f>
        <v>0</v>
      </c>
      <c r="I22" s="22">
        <f>IF('Ввод КР'!I26=$I$4,1,0)</f>
        <v>1</v>
      </c>
      <c r="J22" s="22">
        <f>IF('Ввод КР'!J26=$J$4,1,0)</f>
        <v>1</v>
      </c>
      <c r="K22" s="22">
        <f>IF('Ввод КР'!K26=$K$4,1,0)</f>
        <v>1</v>
      </c>
      <c r="L22" s="22">
        <f>IF('Ввод КР'!L26=$L$4,1,0)</f>
        <v>1</v>
      </c>
      <c r="M22" s="22">
        <f>IF('Ввод КР'!M26=$M$4,1,0)</f>
        <v>1</v>
      </c>
      <c r="N22" s="22">
        <f>IF('Ввод КР'!N26=$N$4,1,0)</f>
        <v>0</v>
      </c>
      <c r="O22" s="22">
        <f>IF('Ввод КР'!O26=$O$4,1,0)</f>
        <v>0</v>
      </c>
      <c r="P22" s="22">
        <f>IF('Ввод КР'!P26=$P$4,1,0)</f>
        <v>1</v>
      </c>
      <c r="Q22" s="22">
        <f>IF('Ввод КР'!Q26=$Q$4,1,0)</f>
        <v>1</v>
      </c>
      <c r="R22" s="22">
        <f>IF('Ввод КР'!R26=$R$4,1,0)</f>
        <v>1</v>
      </c>
      <c r="S22" s="22">
        <f>IF('Ввод КР'!S26=$S$4,1,0)</f>
        <v>1</v>
      </c>
      <c r="T22" s="22">
        <f>IF('Ввод КР'!T26=$T$4,1,0)</f>
        <v>0</v>
      </c>
      <c r="U22" s="22">
        <f>IF('Ввод КР'!U26=$U$4,1,0)</f>
        <v>1</v>
      </c>
      <c r="V22" s="22">
        <f>IF('Ввод КР'!V26=$V$4,1,0)</f>
        <v>1</v>
      </c>
      <c r="W22" s="22">
        <f>IF('Ввод КР'!W26=$W$4,1,0)</f>
        <v>0</v>
      </c>
      <c r="X22" s="22">
        <f>IF('Ввод КР'!X26=$X$4,1,0)</f>
        <v>1</v>
      </c>
      <c r="Y22" s="22">
        <f>IF('Ввод КР'!Y26=$Y$4,1,0)</f>
        <v>1</v>
      </c>
      <c r="Z22" s="22">
        <f>IF('Ввод КР'!Z26=$Z$4,1,0)</f>
        <v>1</v>
      </c>
      <c r="AA22" s="22">
        <f>IF('Ввод КР'!AA26=$AA$4,1,0)</f>
        <v>1</v>
      </c>
      <c r="AB22" s="29">
        <f>IF('Результаты КР'!$H24=1,1,0)</f>
        <v>0</v>
      </c>
      <c r="AC22" s="29">
        <f>IF('Результаты КР'!$H24=2,1,0)</f>
        <v>1</v>
      </c>
      <c r="AD22" s="29">
        <f>IF('Результаты КР'!$H24=3,1,0)</f>
        <v>0</v>
      </c>
    </row>
    <row r="23" spans="1:30" ht="15.75">
      <c r="A23" s="22">
        <v>19</v>
      </c>
      <c r="B23" s="22">
        <f>IF('Ввод КР'!B27&gt;0,1,0)</f>
        <v>1</v>
      </c>
      <c r="C23" s="22">
        <f>IF('Ввод КР'!C27=$C$4,1,0)</f>
        <v>1</v>
      </c>
      <c r="D23" s="22">
        <f>IF('Ввод КР'!D27=$D$4,1,0)</f>
        <v>1</v>
      </c>
      <c r="E23" s="22">
        <f>IF('Ввод КР'!E27=$E$4,1,0)</f>
        <v>0</v>
      </c>
      <c r="F23" s="22">
        <f>IF('Ввод КР'!F27=$F$4,1,0)</f>
        <v>1</v>
      </c>
      <c r="G23" s="22">
        <f>IF('Ввод КР'!G27=$G$4,1,0)</f>
        <v>1</v>
      </c>
      <c r="H23" s="22">
        <f>IF('Ввод КР'!H27=$H$4,1,0)</f>
        <v>1</v>
      </c>
      <c r="I23" s="22">
        <f>IF('Ввод КР'!I27=$I$4,1,0)</f>
        <v>0</v>
      </c>
      <c r="J23" s="22">
        <f>IF('Ввод КР'!J27=$J$4,1,0)</f>
        <v>1</v>
      </c>
      <c r="K23" s="22">
        <f>IF('Ввод КР'!K27=$K$4,1,0)</f>
        <v>0</v>
      </c>
      <c r="L23" s="22">
        <f>IF('Ввод КР'!L27=$L$4,1,0)</f>
        <v>0</v>
      </c>
      <c r="M23" s="22">
        <f>IF('Ввод КР'!M27=$M$4,1,0)</f>
        <v>1</v>
      </c>
      <c r="N23" s="22">
        <f>IF('Ввод КР'!N27=$N$4,1,0)</f>
        <v>1</v>
      </c>
      <c r="O23" s="22">
        <f>IF('Ввод КР'!O27=$O$4,1,0)</f>
        <v>0</v>
      </c>
      <c r="P23" s="22">
        <f>IF('Ввод КР'!P27=$P$4,1,0)</f>
        <v>0</v>
      </c>
      <c r="Q23" s="22">
        <f>IF('Ввод КР'!Q27=$Q$4,1,0)</f>
        <v>1</v>
      </c>
      <c r="R23" s="22">
        <f>IF('Ввод КР'!R27=$R$4,1,0)</f>
        <v>0</v>
      </c>
      <c r="S23" s="22">
        <f>IF('Ввод КР'!S27=$S$4,1,0)</f>
        <v>1</v>
      </c>
      <c r="T23" s="22">
        <f>IF('Ввод КР'!T27=$T$4,1,0)</f>
        <v>0</v>
      </c>
      <c r="U23" s="22">
        <f>IF('Ввод КР'!U27=$U$4,1,0)</f>
        <v>1</v>
      </c>
      <c r="V23" s="22">
        <f>IF('Ввод КР'!V27=$V$4,1,0)</f>
        <v>1</v>
      </c>
      <c r="W23" s="22">
        <f>IF('Ввод КР'!W27=$W$4,1,0)</f>
        <v>0</v>
      </c>
      <c r="X23" s="22">
        <f>IF('Ввод КР'!X27=$X$4,1,0)</f>
        <v>1</v>
      </c>
      <c r="Y23" s="22">
        <f>IF('Ввод КР'!Y27=$Y$4,1,0)</f>
        <v>1</v>
      </c>
      <c r="Z23" s="22">
        <f>IF('Ввод КР'!Z27=$Z$4,1,0)</f>
        <v>1</v>
      </c>
      <c r="AA23" s="22">
        <f>IF('Ввод КР'!AA27=$AA$4,1,0)</f>
        <v>1</v>
      </c>
      <c r="AB23" s="29">
        <f>IF('Результаты КР'!$H25=1,1,0)</f>
        <v>0</v>
      </c>
      <c r="AC23" s="29">
        <f>IF('Результаты КР'!$H25=2,1,0)</f>
        <v>1</v>
      </c>
      <c r="AD23" s="29">
        <f>IF('Результаты КР'!$H25=3,1,0)</f>
        <v>0</v>
      </c>
    </row>
    <row r="24" spans="1:30" ht="15.75">
      <c r="A24" s="22">
        <v>20</v>
      </c>
      <c r="B24" s="22">
        <f>IF('Ввод КР'!B28&gt;0,1,0)</f>
        <v>1</v>
      </c>
      <c r="C24" s="22">
        <f>IF('Ввод КР'!C28=$C$4,1,0)</f>
        <v>1</v>
      </c>
      <c r="D24" s="22">
        <f>IF('Ввод КР'!D28=$D$4,1,0)</f>
        <v>1</v>
      </c>
      <c r="E24" s="22">
        <f>IF('Ввод КР'!E28=$E$4,1,0)</f>
        <v>1</v>
      </c>
      <c r="F24" s="22">
        <f>IF('Ввод КР'!F28=$F$4,1,0)</f>
        <v>0</v>
      </c>
      <c r="G24" s="22">
        <f>IF('Ввод КР'!G28=$G$4,1,0)</f>
        <v>1</v>
      </c>
      <c r="H24" s="22">
        <f>IF('Ввод КР'!H28=$H$4,1,0)</f>
        <v>1</v>
      </c>
      <c r="I24" s="22">
        <f>IF('Ввод КР'!I28=$I$4,1,0)</f>
        <v>0</v>
      </c>
      <c r="J24" s="22">
        <f>IF('Ввод КР'!J28=$J$4,1,0)</f>
        <v>1</v>
      </c>
      <c r="K24" s="22">
        <f>IF('Ввод КР'!K28=$K$4,1,0)</f>
        <v>1</v>
      </c>
      <c r="L24" s="22">
        <f>IF('Ввод КР'!L28=$L$4,1,0)</f>
        <v>0</v>
      </c>
      <c r="M24" s="22">
        <f>IF('Ввод КР'!M28=$M$4,1,0)</f>
        <v>1</v>
      </c>
      <c r="N24" s="22">
        <f>IF('Ввод КР'!N28=$N$4,1,0)</f>
        <v>1</v>
      </c>
      <c r="O24" s="22">
        <f>IF('Ввод КР'!O28=$O$4,1,0)</f>
        <v>0</v>
      </c>
      <c r="P24" s="22">
        <f>IF('Ввод КР'!P28=$P$4,1,0)</f>
        <v>0</v>
      </c>
      <c r="Q24" s="22">
        <f>IF('Ввод КР'!Q28=$Q$4,1,0)</f>
        <v>1</v>
      </c>
      <c r="R24" s="22">
        <f>IF('Ввод КР'!R28=$R$4,1,0)</f>
        <v>1</v>
      </c>
      <c r="S24" s="22">
        <f>IF('Ввод КР'!S28=$S$4,1,0)</f>
        <v>1</v>
      </c>
      <c r="T24" s="22">
        <f>IF('Ввод КР'!T28=$T$4,1,0)</f>
        <v>0</v>
      </c>
      <c r="U24" s="22">
        <f>IF('Ввод КР'!U28=$U$4,1,0)</f>
        <v>1</v>
      </c>
      <c r="V24" s="22">
        <f>IF('Ввод КР'!V28=$V$4,1,0)</f>
        <v>1</v>
      </c>
      <c r="W24" s="22">
        <f>IF('Ввод КР'!W28=$W$4,1,0)</f>
        <v>0</v>
      </c>
      <c r="X24" s="22">
        <f>IF('Ввод КР'!X28=$X$4,1,0)</f>
        <v>0</v>
      </c>
      <c r="Y24" s="22">
        <f>IF('Ввод КР'!Y28=$Y$4,1,0)</f>
        <v>1</v>
      </c>
      <c r="Z24" s="22">
        <f>IF('Ввод КР'!Z28=$Z$4,1,0)</f>
        <v>0</v>
      </c>
      <c r="AA24" s="22">
        <f>IF('Ввод КР'!AA28=$AA$4,1,0)</f>
        <v>1</v>
      </c>
      <c r="AB24" s="29">
        <f>IF('Результаты КР'!$H26=1,1,0)</f>
        <v>0</v>
      </c>
      <c r="AC24" s="29">
        <f>IF('Результаты КР'!$H26=2,1,0)</f>
        <v>1</v>
      </c>
      <c r="AD24" s="29">
        <f>IF('Результаты КР'!$H26=3,1,0)</f>
        <v>0</v>
      </c>
    </row>
    <row r="25" spans="1:30" ht="15.75">
      <c r="A25" s="22">
        <v>21</v>
      </c>
      <c r="B25" s="22">
        <f>IF('Ввод КР'!B29&gt;0,1,0)</f>
        <v>1</v>
      </c>
      <c r="C25" s="22">
        <f>IF('Ввод КР'!C29=$C$4,1,0)</f>
        <v>0</v>
      </c>
      <c r="D25" s="22">
        <f>IF('Ввод КР'!D29=$D$4,1,0)</f>
        <v>1</v>
      </c>
      <c r="E25" s="22">
        <f>IF('Ввод КР'!E29=$E$4,1,0)</f>
        <v>1</v>
      </c>
      <c r="F25" s="22">
        <f>IF('Ввод КР'!F29=$F$4,1,0)</f>
        <v>1</v>
      </c>
      <c r="G25" s="22">
        <f>IF('Ввод КР'!G29=$G$4,1,0)</f>
        <v>1</v>
      </c>
      <c r="H25" s="22">
        <f>IF('Ввод КР'!H29=$H$4,1,0)</f>
        <v>1</v>
      </c>
      <c r="I25" s="22">
        <f>IF('Ввод КР'!I29=$I$4,1,0)</f>
        <v>1</v>
      </c>
      <c r="J25" s="22">
        <f>IF('Ввод КР'!J29=$J$4,1,0)</f>
        <v>1</v>
      </c>
      <c r="K25" s="22">
        <f>IF('Ввод КР'!K29=$K$4,1,0)</f>
        <v>1</v>
      </c>
      <c r="L25" s="22">
        <f>IF('Ввод КР'!L29=$L$4,1,0)</f>
        <v>0</v>
      </c>
      <c r="M25" s="22">
        <f>IF('Ввод КР'!M29=$M$4,1,0)</f>
        <v>1</v>
      </c>
      <c r="N25" s="22">
        <f>IF('Ввод КР'!N29=$N$4,1,0)</f>
        <v>1</v>
      </c>
      <c r="O25" s="22">
        <f>IF('Ввод КР'!O29=$O$4,1,0)</f>
        <v>0</v>
      </c>
      <c r="P25" s="22">
        <f>IF('Ввод КР'!P29=$P$4,1,0)</f>
        <v>0</v>
      </c>
      <c r="Q25" s="22">
        <f>IF('Ввод КР'!Q29=$Q$4,1,0)</f>
        <v>1</v>
      </c>
      <c r="R25" s="22">
        <f>IF('Ввод КР'!R29=$R$4,1,0)</f>
        <v>1</v>
      </c>
      <c r="S25" s="22">
        <f>IF('Ввод КР'!S29=$S$4,1,0)</f>
        <v>0</v>
      </c>
      <c r="T25" s="22">
        <f>IF('Ввод КР'!T29=$T$4,1,0)</f>
        <v>0</v>
      </c>
      <c r="U25" s="22">
        <f>IF('Ввод КР'!U29=$U$4,1,0)</f>
        <v>1</v>
      </c>
      <c r="V25" s="22">
        <f>IF('Ввод КР'!V29=$V$4,1,0)</f>
        <v>1</v>
      </c>
      <c r="W25" s="22">
        <f>IF('Ввод КР'!W29=$W$4,1,0)</f>
        <v>1</v>
      </c>
      <c r="X25" s="22">
        <f>IF('Ввод КР'!X29=$X$4,1,0)</f>
        <v>1</v>
      </c>
      <c r="Y25" s="22">
        <f>IF('Ввод КР'!Y29=$Y$4,1,0)</f>
        <v>1</v>
      </c>
      <c r="Z25" s="22">
        <f>IF('Ввод КР'!Z29=$Z$4,1,0)</f>
        <v>1</v>
      </c>
      <c r="AA25" s="22">
        <f>IF('Ввод КР'!AA29=$AA$4,1,0)</f>
        <v>1</v>
      </c>
      <c r="AB25" s="29">
        <f>IF('Результаты КР'!$H27=1,1,0)</f>
        <v>0</v>
      </c>
      <c r="AC25" s="29">
        <f>IF('Результаты КР'!$H27=2,1,0)</f>
        <v>1</v>
      </c>
      <c r="AD25" s="29">
        <f>IF('Результаты КР'!$H27=3,1,0)</f>
        <v>0</v>
      </c>
    </row>
    <row r="26" spans="1:30" ht="15.75">
      <c r="A26" s="22">
        <v>22</v>
      </c>
      <c r="B26" s="22">
        <f>IF('Ввод КР'!B30&gt;0,1,0)</f>
        <v>1</v>
      </c>
      <c r="C26" s="22">
        <f>IF('Ввод КР'!C30=$C$4,1,0)</f>
        <v>0</v>
      </c>
      <c r="D26" s="22">
        <f>IF('Ввод КР'!D30=$D$4,1,0)</f>
        <v>1</v>
      </c>
      <c r="E26" s="22">
        <f>IF('Ввод КР'!E30=$E$4,1,0)</f>
        <v>0</v>
      </c>
      <c r="F26" s="22">
        <f>IF('Ввод КР'!F30=$F$4,1,0)</f>
        <v>0</v>
      </c>
      <c r="G26" s="22">
        <f>IF('Ввод КР'!G30=$G$4,1,0)</f>
        <v>1</v>
      </c>
      <c r="H26" s="22">
        <f>IF('Ввод КР'!H30=$H$4,1,0)</f>
        <v>0</v>
      </c>
      <c r="I26" s="22">
        <f>IF('Ввод КР'!I30=$I$4,1,0)</f>
        <v>0</v>
      </c>
      <c r="J26" s="22">
        <f>IF('Ввод КР'!J30=$J$4,1,0)</f>
        <v>1</v>
      </c>
      <c r="K26" s="22">
        <f>IF('Ввод КР'!K30=$K$4,1,0)</f>
        <v>1</v>
      </c>
      <c r="L26" s="22">
        <f>IF('Ввод КР'!L30=$L$4,1,0)</f>
        <v>0</v>
      </c>
      <c r="M26" s="22">
        <f>IF('Ввод КР'!M30=$M$4,1,0)</f>
        <v>1</v>
      </c>
      <c r="N26" s="22">
        <f>IF('Ввод КР'!N30=$N$4,1,0)</f>
        <v>1</v>
      </c>
      <c r="O26" s="22">
        <f>IF('Ввод КР'!O30=$O$4,1,0)</f>
        <v>0</v>
      </c>
      <c r="P26" s="22">
        <f>IF('Ввод КР'!P30=$P$4,1,0)</f>
        <v>1</v>
      </c>
      <c r="Q26" s="22">
        <f>IF('Ввод КР'!Q30=$Q$4,1,0)</f>
        <v>1</v>
      </c>
      <c r="R26" s="22">
        <f>IF('Ввод КР'!R30=$R$4,1,0)</f>
        <v>1</v>
      </c>
      <c r="S26" s="22">
        <f>IF('Ввод КР'!S30=$S$4,1,0)</f>
        <v>1</v>
      </c>
      <c r="T26" s="22">
        <f>IF('Ввод КР'!T30=$T$4,1,0)</f>
        <v>0</v>
      </c>
      <c r="U26" s="22">
        <f>IF('Ввод КР'!U30=$U$4,1,0)</f>
        <v>1</v>
      </c>
      <c r="V26" s="22">
        <f>IF('Ввод КР'!V30=$V$4,1,0)</f>
        <v>1</v>
      </c>
      <c r="W26" s="22">
        <f>IF('Ввод КР'!W30=$W$4,1,0)</f>
        <v>0</v>
      </c>
      <c r="X26" s="22">
        <f>IF('Ввод КР'!X30=$X$4,1,0)</f>
        <v>1</v>
      </c>
      <c r="Y26" s="22">
        <f>IF('Ввод КР'!Y30=$Y$4,1,0)</f>
        <v>1</v>
      </c>
      <c r="Z26" s="22">
        <f>IF('Ввод КР'!Z30=$Z$4,1,0)</f>
        <v>0</v>
      </c>
      <c r="AA26" s="22">
        <f>IF('Ввод КР'!AA30=$AA$4,1,0)</f>
        <v>1</v>
      </c>
      <c r="AB26" s="29">
        <f>IF('Результаты КР'!$H28=1,1,0)</f>
        <v>1</v>
      </c>
      <c r="AC26" s="29">
        <f>IF('Результаты КР'!$H28=2,1,0)</f>
        <v>0</v>
      </c>
      <c r="AD26" s="29">
        <f>IF('Результаты КР'!$H28=3,1,0)</f>
        <v>0</v>
      </c>
    </row>
    <row r="27" spans="1:30" ht="15.75">
      <c r="A27" s="22">
        <v>23</v>
      </c>
      <c r="B27" s="22">
        <f>IF('Ввод КР'!B31&gt;0,1,0)</f>
        <v>1</v>
      </c>
      <c r="C27" s="22">
        <f>IF('Ввод КР'!C31=$C$4,1,0)</f>
        <v>0</v>
      </c>
      <c r="D27" s="22">
        <f>IF('Ввод КР'!D31=$D$4,1,0)</f>
        <v>0</v>
      </c>
      <c r="E27" s="22">
        <f>IF('Ввод КР'!E31=$E$4,1,0)</f>
        <v>0</v>
      </c>
      <c r="F27" s="22">
        <f>IF('Ввод КР'!F31=$F$4,1,0)</f>
        <v>1</v>
      </c>
      <c r="G27" s="22">
        <f>IF('Ввод КР'!G31=$G$4,1,0)</f>
        <v>1</v>
      </c>
      <c r="H27" s="22">
        <f>IF('Ввод КР'!H31=$H$4,1,0)</f>
        <v>0</v>
      </c>
      <c r="I27" s="22">
        <f>IF('Ввод КР'!I31=$I$4,1,0)</f>
        <v>1</v>
      </c>
      <c r="J27" s="22">
        <f>IF('Ввод КР'!J31=$J$4,1,0)</f>
        <v>0</v>
      </c>
      <c r="K27" s="22">
        <f>IF('Ввод КР'!K31=$K$4,1,0)</f>
        <v>1</v>
      </c>
      <c r="L27" s="22">
        <f>IF('Ввод КР'!L31=$L$4,1,0)</f>
        <v>1</v>
      </c>
      <c r="M27" s="22">
        <f>IF('Ввод КР'!M31=$M$4,1,0)</f>
        <v>1</v>
      </c>
      <c r="N27" s="22">
        <f>IF('Ввод КР'!N31=$N$4,1,0)</f>
        <v>1</v>
      </c>
      <c r="O27" s="22">
        <f>IF('Ввод КР'!O31=$O$4,1,0)</f>
        <v>0</v>
      </c>
      <c r="P27" s="22">
        <f>IF('Ввод КР'!P31=$P$4,1,0)</f>
        <v>0</v>
      </c>
      <c r="Q27" s="22">
        <f>IF('Ввод КР'!Q31=$Q$4,1,0)</f>
        <v>0</v>
      </c>
      <c r="R27" s="22">
        <f>IF('Ввод КР'!R31=$R$4,1,0)</f>
        <v>1</v>
      </c>
      <c r="S27" s="22">
        <f>IF('Ввод КР'!S31=$S$4,1,0)</f>
        <v>0</v>
      </c>
      <c r="T27" s="22">
        <f>IF('Ввод КР'!T31=$T$4,1,0)</f>
        <v>0</v>
      </c>
      <c r="U27" s="22">
        <f>IF('Ввод КР'!U31=$U$4,1,0)</f>
        <v>1</v>
      </c>
      <c r="V27" s="22">
        <f>IF('Ввод КР'!V31=$V$4,1,0)</f>
        <v>1</v>
      </c>
      <c r="W27" s="22">
        <f>IF('Ввод КР'!W31=$W$4,1,0)</f>
        <v>1</v>
      </c>
      <c r="X27" s="22">
        <f>IF('Ввод КР'!X31=$X$4,1,0)</f>
        <v>0</v>
      </c>
      <c r="Y27" s="22">
        <f>IF('Ввод КР'!Y31=$Y$4,1,0)</f>
        <v>1</v>
      </c>
      <c r="Z27" s="22">
        <f>IF('Ввод КР'!Z31=$Z$4,1,0)</f>
        <v>1</v>
      </c>
      <c r="AA27" s="22">
        <f>IF('Ввод КР'!AA31=$AA$4,1,0)</f>
        <v>0</v>
      </c>
      <c r="AB27" s="29">
        <f>IF('Результаты КР'!$H29=1,1,0)</f>
        <v>1</v>
      </c>
      <c r="AC27" s="29">
        <f>IF('Результаты КР'!$H29=2,1,0)</f>
        <v>0</v>
      </c>
      <c r="AD27" s="29">
        <f>IF('Результаты КР'!$H29=3,1,0)</f>
        <v>0</v>
      </c>
    </row>
    <row r="28" spans="1:30" ht="15.75">
      <c r="A28" s="22">
        <v>24</v>
      </c>
      <c r="B28" s="22">
        <f>IF('Ввод КР'!B32&gt;0,1,0)</f>
        <v>1</v>
      </c>
      <c r="C28" s="22">
        <f>IF('Ввод КР'!C32=$C$4,1,0)</f>
        <v>0</v>
      </c>
      <c r="D28" s="22">
        <f>IF('Ввод КР'!D32=$D$4,1,0)</f>
        <v>1</v>
      </c>
      <c r="E28" s="22">
        <f>IF('Ввод КР'!E32=$E$4,1,0)</f>
        <v>1</v>
      </c>
      <c r="F28" s="22">
        <f>IF('Ввод КР'!F32=$F$4,1,0)</f>
        <v>1</v>
      </c>
      <c r="G28" s="22">
        <f>IF('Ввод КР'!G32=$G$4,1,0)</f>
        <v>1</v>
      </c>
      <c r="H28" s="22">
        <f>IF('Ввод КР'!H32=$H$4,1,0)</f>
        <v>1</v>
      </c>
      <c r="I28" s="22">
        <f>IF('Ввод КР'!I32=$I$4,1,0)</f>
        <v>0</v>
      </c>
      <c r="J28" s="22">
        <f>IF('Ввод КР'!J32=$J$4,1,0)</f>
        <v>1</v>
      </c>
      <c r="K28" s="22">
        <f>IF('Ввод КР'!K32=$K$4,1,0)</f>
        <v>1</v>
      </c>
      <c r="L28" s="22">
        <f>IF('Ввод КР'!L32=$L$4,1,0)</f>
        <v>1</v>
      </c>
      <c r="M28" s="22">
        <f>IF('Ввод КР'!M32=$M$4,1,0)</f>
        <v>1</v>
      </c>
      <c r="N28" s="22">
        <f>IF('Ввод КР'!N32=$N$4,1,0)</f>
        <v>1</v>
      </c>
      <c r="O28" s="22">
        <f>IF('Ввод КР'!O32=$O$4,1,0)</f>
        <v>0</v>
      </c>
      <c r="P28" s="22">
        <f>IF('Ввод КР'!P32=$P$4,1,0)</f>
        <v>0</v>
      </c>
      <c r="Q28" s="22">
        <f>IF('Ввод КР'!Q32=$Q$4,1,0)</f>
        <v>0</v>
      </c>
      <c r="R28" s="22">
        <f>IF('Ввод КР'!R32=$R$4,1,0)</f>
        <v>0</v>
      </c>
      <c r="S28" s="22">
        <f>IF('Ввод КР'!S32=$S$4,1,0)</f>
        <v>1</v>
      </c>
      <c r="T28" s="22">
        <f>IF('Ввод КР'!T32=$T$4,1,0)</f>
        <v>0</v>
      </c>
      <c r="U28" s="22">
        <f>IF('Ввод КР'!U32=$U$4,1,0)</f>
        <v>0</v>
      </c>
      <c r="V28" s="22">
        <f>IF('Ввод КР'!V32=$V$4,1,0)</f>
        <v>1</v>
      </c>
      <c r="W28" s="22">
        <f>IF('Ввод КР'!W32=$W$4,1,0)</f>
        <v>1</v>
      </c>
      <c r="X28" s="22">
        <f>IF('Ввод КР'!X32=$X$4,1,0)</f>
        <v>1</v>
      </c>
      <c r="Y28" s="22">
        <f>IF('Ввод КР'!Y32=$Y$4,1,0)</f>
        <v>0</v>
      </c>
      <c r="Z28" s="22">
        <f>IF('Ввод КР'!Z32=$Z$4,1,0)</f>
        <v>1</v>
      </c>
      <c r="AA28" s="22">
        <f>IF('Ввод КР'!AA32=$AA$4,1,0)</f>
        <v>1</v>
      </c>
      <c r="AB28" s="29">
        <f>IF('Результаты КР'!$H30=1,1,0)</f>
        <v>0</v>
      </c>
      <c r="AC28" s="29">
        <f>IF('Результаты КР'!$H30=2,1,0)</f>
        <v>1</v>
      </c>
      <c r="AD28" s="29">
        <f>IF('Результаты КР'!$H30=3,1,0)</f>
        <v>0</v>
      </c>
    </row>
    <row r="29" spans="1:30" ht="15.75">
      <c r="A29" s="22">
        <v>25</v>
      </c>
      <c r="B29" s="22">
        <f>IF('Ввод КР'!B33&gt;0,1,0)</f>
        <v>1</v>
      </c>
      <c r="C29" s="22">
        <f>IF('Ввод КР'!C33=$C$4,1,0)</f>
        <v>1</v>
      </c>
      <c r="D29" s="22">
        <f>IF('Ввод КР'!D33=$D$4,1,0)</f>
        <v>1</v>
      </c>
      <c r="E29" s="22">
        <f>IF('Ввод КР'!E33=$E$4,1,0)</f>
        <v>1</v>
      </c>
      <c r="F29" s="22">
        <f>IF('Ввод КР'!F33=$F$4,1,0)</f>
        <v>1</v>
      </c>
      <c r="G29" s="22">
        <f>IF('Ввод КР'!G33=$G$4,1,0)</f>
        <v>1</v>
      </c>
      <c r="H29" s="22">
        <f>IF('Ввод КР'!H33=$H$4,1,0)</f>
        <v>1</v>
      </c>
      <c r="I29" s="22">
        <f>IF('Ввод КР'!I33=$I$4,1,0)</f>
        <v>1</v>
      </c>
      <c r="J29" s="22">
        <f>IF('Ввод КР'!J33=$J$4,1,0)</f>
        <v>1</v>
      </c>
      <c r="K29" s="22">
        <f>IF('Ввод КР'!K33=$K$4,1,0)</f>
        <v>1</v>
      </c>
      <c r="L29" s="22">
        <f>IF('Ввод КР'!L33=$L$4,1,0)</f>
        <v>1</v>
      </c>
      <c r="M29" s="22">
        <f>IF('Ввод КР'!M33=$M$4,1,0)</f>
        <v>1</v>
      </c>
      <c r="N29" s="22">
        <f>IF('Ввод КР'!N33=$N$4,1,0)</f>
        <v>1</v>
      </c>
      <c r="O29" s="22">
        <f>IF('Ввод КР'!O33=$O$4,1,0)</f>
        <v>1</v>
      </c>
      <c r="P29" s="22">
        <f>IF('Ввод КР'!P33=$P$4,1,0)</f>
        <v>0</v>
      </c>
      <c r="Q29" s="22">
        <f>IF('Ввод КР'!Q33=$Q$4,1,0)</f>
        <v>0</v>
      </c>
      <c r="R29" s="22">
        <f>IF('Ввод КР'!R33=$R$4,1,0)</f>
        <v>1</v>
      </c>
      <c r="S29" s="22">
        <f>IF('Ввод КР'!S33=$S$4,1,0)</f>
        <v>1</v>
      </c>
      <c r="T29" s="22">
        <f>IF('Ввод КР'!T33=$T$4,1,0)</f>
        <v>0</v>
      </c>
      <c r="U29" s="22">
        <f>IF('Ввод КР'!U33=$U$4,1,0)</f>
        <v>0</v>
      </c>
      <c r="V29" s="22">
        <f>IF('Ввод КР'!V33=$V$4,1,0)</f>
        <v>1</v>
      </c>
      <c r="W29" s="22">
        <f>IF('Ввод КР'!W33=$W$4,1,0)</f>
        <v>1</v>
      </c>
      <c r="X29" s="22">
        <f>IF('Ввод КР'!X33=$X$4,1,0)</f>
        <v>1</v>
      </c>
      <c r="Y29" s="22">
        <f>IF('Ввод КР'!Y33=$Y$4,1,0)</f>
        <v>1</v>
      </c>
      <c r="Z29" s="22">
        <f>IF('Ввод КР'!Z33=$Z$4,1,0)</f>
        <v>1</v>
      </c>
      <c r="AA29" s="22">
        <f>IF('Ввод КР'!AA33=$AA$4,1,0)</f>
        <v>1</v>
      </c>
      <c r="AB29" s="29">
        <f>IF('Результаты КР'!$H31=1,1,0)</f>
        <v>0</v>
      </c>
      <c r="AC29" s="29">
        <f>IF('Результаты КР'!$H31=2,1,0)</f>
        <v>0</v>
      </c>
      <c r="AD29" s="29">
        <f>IF('Результаты КР'!$H31=3,1,0)</f>
        <v>1</v>
      </c>
    </row>
    <row r="30" spans="1:30" ht="15.75">
      <c r="A30" s="22">
        <v>26</v>
      </c>
      <c r="B30" s="22">
        <f>IF('Ввод КР'!B34&gt;0,1,0)</f>
        <v>0</v>
      </c>
      <c r="C30" s="22">
        <f>IF('Ввод КР'!C34=$C$4,1,0)</f>
        <v>0</v>
      </c>
      <c r="D30" s="22">
        <f>IF('Ввод КР'!D34=$D$4,1,0)</f>
        <v>0</v>
      </c>
      <c r="E30" s="22">
        <f>IF('Ввод КР'!E34=$E$4,1,0)</f>
        <v>0</v>
      </c>
      <c r="F30" s="22">
        <f>IF('Ввод КР'!F34=$F$4,1,0)</f>
        <v>0</v>
      </c>
      <c r="G30" s="22">
        <f>IF('Ввод КР'!G34=$G$4,1,0)</f>
        <v>0</v>
      </c>
      <c r="H30" s="22">
        <f>IF('Ввод КР'!H34=$H$4,1,0)</f>
        <v>0</v>
      </c>
      <c r="I30" s="22">
        <f>IF('Ввод КР'!I34=$I$4,1,0)</f>
        <v>0</v>
      </c>
      <c r="J30" s="22">
        <f>IF('Ввод КР'!J34=$J$4,1,0)</f>
        <v>0</v>
      </c>
      <c r="K30" s="22">
        <f>IF('Ввод КР'!K34=$K$4,1,0)</f>
        <v>0</v>
      </c>
      <c r="L30" s="22">
        <f>IF('Ввод КР'!L34=$L$4,1,0)</f>
        <v>0</v>
      </c>
      <c r="M30" s="22">
        <f>IF('Ввод КР'!M34=$M$4,1,0)</f>
        <v>0</v>
      </c>
      <c r="N30" s="22">
        <f>IF('Ввод КР'!N34=$N$4,1,0)</f>
        <v>0</v>
      </c>
      <c r="O30" s="22">
        <f>IF('Ввод КР'!O34=$O$4,1,0)</f>
        <v>0</v>
      </c>
      <c r="P30" s="22">
        <f>IF('Ввод КР'!P34=$P$4,1,0)</f>
        <v>0</v>
      </c>
      <c r="Q30" s="22">
        <f>IF('Ввод КР'!Q34=$Q$4,1,0)</f>
        <v>0</v>
      </c>
      <c r="R30" s="22">
        <f>IF('Ввод КР'!R34=$R$4,1,0)</f>
        <v>0</v>
      </c>
      <c r="S30" s="22">
        <f>IF('Ввод КР'!S34=$S$4,1,0)</f>
        <v>0</v>
      </c>
      <c r="T30" s="22">
        <f>IF('Ввод КР'!T34=$T$4,1,0)</f>
        <v>0</v>
      </c>
      <c r="U30" s="22">
        <f>IF('Ввод КР'!U34=$U$4,1,0)</f>
        <v>0</v>
      </c>
      <c r="V30" s="22">
        <f>IF('Ввод КР'!V34=$V$4,1,0)</f>
        <v>0</v>
      </c>
      <c r="W30" s="22">
        <f>IF('Ввод КР'!W34=$W$4,1,0)</f>
        <v>0</v>
      </c>
      <c r="X30" s="22">
        <f>IF('Ввод КР'!X34=$X$4,1,0)</f>
        <v>0</v>
      </c>
      <c r="Y30" s="22">
        <f>IF('Ввод КР'!Y34=$Y$4,1,0)</f>
        <v>0</v>
      </c>
      <c r="Z30" s="22">
        <f>IF('Ввод КР'!Z34=$Z$4,1,0)</f>
        <v>0</v>
      </c>
      <c r="AA30" s="22">
        <f>IF('Ввод КР'!AA34=$AA$4,1,0)</f>
        <v>0</v>
      </c>
      <c r="AB30" s="29">
        <f>IF('Результаты КР'!$H32=1,1,0)</f>
        <v>0</v>
      </c>
      <c r="AC30" s="29">
        <f>IF('Результаты КР'!$H32=2,1,0)</f>
        <v>0</v>
      </c>
      <c r="AD30" s="29">
        <f>IF('Результаты КР'!$H32=3,1,0)</f>
        <v>0</v>
      </c>
    </row>
    <row r="31" spans="1:30" ht="15.75">
      <c r="A31" s="22">
        <v>27</v>
      </c>
      <c r="B31" s="22">
        <f>IF('Ввод КР'!B35&gt;0,1,0)</f>
        <v>0</v>
      </c>
      <c r="C31" s="22">
        <f>IF('Ввод КР'!C35=$C$4,1,0)</f>
        <v>0</v>
      </c>
      <c r="D31" s="22">
        <f>IF('Ввод КР'!D35=$D$4,1,0)</f>
        <v>0</v>
      </c>
      <c r="E31" s="22">
        <f>IF('Ввод КР'!E35=$E$4,1,0)</f>
        <v>0</v>
      </c>
      <c r="F31" s="22">
        <f>IF('Ввод КР'!F35=$F$4,1,0)</f>
        <v>0</v>
      </c>
      <c r="G31" s="22">
        <f>IF('Ввод КР'!G35=$G$4,1,0)</f>
        <v>0</v>
      </c>
      <c r="H31" s="22">
        <f>IF('Ввод КР'!H35=$H$4,1,0)</f>
        <v>0</v>
      </c>
      <c r="I31" s="22">
        <f>IF('Ввод КР'!I35=$I$4,1,0)</f>
        <v>0</v>
      </c>
      <c r="J31" s="22">
        <f>IF('Ввод КР'!J35=$J$4,1,0)</f>
        <v>0</v>
      </c>
      <c r="K31" s="22">
        <f>IF('Ввод КР'!K35=$K$4,1,0)</f>
        <v>0</v>
      </c>
      <c r="L31" s="22">
        <f>IF('Ввод КР'!L35=$L$4,1,0)</f>
        <v>0</v>
      </c>
      <c r="M31" s="22">
        <f>IF('Ввод КР'!M35=$M$4,1,0)</f>
        <v>0</v>
      </c>
      <c r="N31" s="22">
        <f>IF('Ввод КР'!N35=$N$4,1,0)</f>
        <v>0</v>
      </c>
      <c r="O31" s="22">
        <f>IF('Ввод КР'!O35=$O$4,1,0)</f>
        <v>0</v>
      </c>
      <c r="P31" s="22">
        <f>IF('Ввод КР'!P35=$P$4,1,0)</f>
        <v>0</v>
      </c>
      <c r="Q31" s="22">
        <f>IF('Ввод КР'!Q35=$Q$4,1,0)</f>
        <v>0</v>
      </c>
      <c r="R31" s="22">
        <f>IF('Ввод КР'!R35=$R$4,1,0)</f>
        <v>0</v>
      </c>
      <c r="S31" s="22">
        <f>IF('Ввод КР'!S35=$S$4,1,0)</f>
        <v>0</v>
      </c>
      <c r="T31" s="22">
        <f>IF('Ввод КР'!T35=$T$4,1,0)</f>
        <v>0</v>
      </c>
      <c r="U31" s="22">
        <f>IF('Ввод КР'!U35=$U$4,1,0)</f>
        <v>0</v>
      </c>
      <c r="V31" s="22">
        <f>IF('Ввод КР'!V35=$V$4,1,0)</f>
        <v>0</v>
      </c>
      <c r="W31" s="22">
        <f>IF('Ввод КР'!W35=$W$4,1,0)</f>
        <v>0</v>
      </c>
      <c r="X31" s="22">
        <f>IF('Ввод КР'!X35=$X$4,1,0)</f>
        <v>0</v>
      </c>
      <c r="Y31" s="22">
        <f>IF('Ввод КР'!Y35=$Y$4,1,0)</f>
        <v>0</v>
      </c>
      <c r="Z31" s="22">
        <f>IF('Ввод КР'!Z35=$Z$4,1,0)</f>
        <v>0</v>
      </c>
      <c r="AA31" s="22">
        <f>IF('Ввод КР'!AA35=$AA$4,1,0)</f>
        <v>0</v>
      </c>
      <c r="AB31" s="29">
        <f>IF('Результаты КР'!$H33=1,1,0)</f>
        <v>0</v>
      </c>
      <c r="AC31" s="29">
        <f>IF('Результаты КР'!$H33=2,1,0)</f>
        <v>0</v>
      </c>
      <c r="AD31" s="29">
        <f>IF('Результаты КР'!$H33=3,1,0)</f>
        <v>0</v>
      </c>
    </row>
    <row r="32" spans="1:30" ht="15.75">
      <c r="A32" s="22">
        <v>28</v>
      </c>
      <c r="B32" s="22">
        <f>IF('Ввод КР'!B36&gt;0,1,0)</f>
        <v>0</v>
      </c>
      <c r="C32" s="22">
        <f>IF('Ввод КР'!C36=$C$4,1,0)</f>
        <v>0</v>
      </c>
      <c r="D32" s="22">
        <f>IF('Ввод КР'!D36=$D$4,1,0)</f>
        <v>0</v>
      </c>
      <c r="E32" s="22">
        <f>IF('Ввод КР'!E36=$E$4,1,0)</f>
        <v>0</v>
      </c>
      <c r="F32" s="22">
        <f>IF('Ввод КР'!F36=$F$4,1,0)</f>
        <v>0</v>
      </c>
      <c r="G32" s="22">
        <f>IF('Ввод КР'!G36=$G$4,1,0)</f>
        <v>0</v>
      </c>
      <c r="H32" s="22">
        <f>IF('Ввод КР'!H36=$H$4,1,0)</f>
        <v>0</v>
      </c>
      <c r="I32" s="22">
        <f>IF('Ввод КР'!I36=$I$4,1,0)</f>
        <v>0</v>
      </c>
      <c r="J32" s="22">
        <f>IF('Ввод КР'!J36=$J$4,1,0)</f>
        <v>0</v>
      </c>
      <c r="K32" s="22">
        <f>IF('Ввод КР'!K36=$K$4,1,0)</f>
        <v>0</v>
      </c>
      <c r="L32" s="22">
        <f>IF('Ввод КР'!L36=$L$4,1,0)</f>
        <v>0</v>
      </c>
      <c r="M32" s="22">
        <f>IF('Ввод КР'!M36=$M$4,1,0)</f>
        <v>0</v>
      </c>
      <c r="N32" s="22">
        <f>IF('Ввод КР'!N36=$N$4,1,0)</f>
        <v>0</v>
      </c>
      <c r="O32" s="22">
        <f>IF('Ввод КР'!O36=$O$4,1,0)</f>
        <v>0</v>
      </c>
      <c r="P32" s="22">
        <f>IF('Ввод КР'!P36=$P$4,1,0)</f>
        <v>0</v>
      </c>
      <c r="Q32" s="22">
        <f>IF('Ввод КР'!Q36=$Q$4,1,0)</f>
        <v>0</v>
      </c>
      <c r="R32" s="22">
        <f>IF('Ввод КР'!R36=$R$4,1,0)</f>
        <v>0</v>
      </c>
      <c r="S32" s="22">
        <f>IF('Ввод КР'!S36=$S$4,1,0)</f>
        <v>0</v>
      </c>
      <c r="T32" s="22">
        <f>IF('Ввод КР'!T36=$T$4,1,0)</f>
        <v>0</v>
      </c>
      <c r="U32" s="22">
        <f>IF('Ввод КР'!U36=$U$4,1,0)</f>
        <v>0</v>
      </c>
      <c r="V32" s="22">
        <f>IF('Ввод КР'!V36=$V$4,1,0)</f>
        <v>0</v>
      </c>
      <c r="W32" s="22">
        <f>IF('Ввод КР'!W36=$W$4,1,0)</f>
        <v>0</v>
      </c>
      <c r="X32" s="22">
        <f>IF('Ввод КР'!X36=$X$4,1,0)</f>
        <v>0</v>
      </c>
      <c r="Y32" s="22">
        <f>IF('Ввод КР'!Y36=$Y$4,1,0)</f>
        <v>0</v>
      </c>
      <c r="Z32" s="22">
        <f>IF('Ввод КР'!Z36=$Z$4,1,0)</f>
        <v>0</v>
      </c>
      <c r="AA32" s="22">
        <f>IF('Ввод КР'!AA36=$AA$4,1,0)</f>
        <v>0</v>
      </c>
      <c r="AB32" s="29">
        <f>IF('Результаты КР'!$H34=1,1,0)</f>
        <v>0</v>
      </c>
      <c r="AC32" s="29">
        <f>IF('Результаты КР'!$H34=2,1,0)</f>
        <v>0</v>
      </c>
      <c r="AD32" s="29">
        <f>IF('Результаты КР'!$H34=3,1,0)</f>
        <v>0</v>
      </c>
    </row>
    <row r="33" spans="1:30" ht="15.75">
      <c r="A33" s="22">
        <v>29</v>
      </c>
      <c r="B33" s="22">
        <f>IF('Ввод КР'!B37&gt;0,1,0)</f>
        <v>0</v>
      </c>
      <c r="C33" s="22">
        <f>IF('Ввод КР'!C37=$C$4,1,0)</f>
        <v>0</v>
      </c>
      <c r="D33" s="22">
        <f>IF('Ввод КР'!D37=$D$4,1,0)</f>
        <v>0</v>
      </c>
      <c r="E33" s="22">
        <f>IF('Ввод КР'!E37=$E$4,1,0)</f>
        <v>0</v>
      </c>
      <c r="F33" s="22">
        <f>IF('Ввод КР'!F37=$F$4,1,0)</f>
        <v>0</v>
      </c>
      <c r="G33" s="22">
        <f>IF('Ввод КР'!G37=$G$4,1,0)</f>
        <v>0</v>
      </c>
      <c r="H33" s="22">
        <f>IF('Ввод КР'!H37=$H$4,1,0)</f>
        <v>0</v>
      </c>
      <c r="I33" s="22">
        <f>IF('Ввод КР'!I37=$I$4,1,0)</f>
        <v>0</v>
      </c>
      <c r="J33" s="22">
        <f>IF('Ввод КР'!J37=$J$4,1,0)</f>
        <v>0</v>
      </c>
      <c r="K33" s="22">
        <f>IF('Ввод КР'!K37=$K$4,1,0)</f>
        <v>0</v>
      </c>
      <c r="L33" s="22">
        <f>IF('Ввод КР'!L37=$L$4,1,0)</f>
        <v>0</v>
      </c>
      <c r="M33" s="22">
        <f>IF('Ввод КР'!M37=$M$4,1,0)</f>
        <v>0</v>
      </c>
      <c r="N33" s="22">
        <f>IF('Ввод КР'!N37=$N$4,1,0)</f>
        <v>0</v>
      </c>
      <c r="O33" s="22">
        <f>IF('Ввод КР'!O37=$O$4,1,0)</f>
        <v>0</v>
      </c>
      <c r="P33" s="22">
        <f>IF('Ввод КР'!P37=$P$4,1,0)</f>
        <v>0</v>
      </c>
      <c r="Q33" s="22">
        <f>IF('Ввод КР'!Q37=$Q$4,1,0)</f>
        <v>0</v>
      </c>
      <c r="R33" s="22">
        <f>IF('Ввод КР'!R37=$R$4,1,0)</f>
        <v>0</v>
      </c>
      <c r="S33" s="22">
        <f>IF('Ввод КР'!S37=$S$4,1,0)</f>
        <v>0</v>
      </c>
      <c r="T33" s="22">
        <f>IF('Ввод КР'!T37=$T$4,1,0)</f>
        <v>0</v>
      </c>
      <c r="U33" s="22">
        <f>IF('Ввод КР'!U37=$U$4,1,0)</f>
        <v>0</v>
      </c>
      <c r="V33" s="22">
        <f>IF('Ввод КР'!V37=$V$4,1,0)</f>
        <v>0</v>
      </c>
      <c r="W33" s="22">
        <f>IF('Ввод КР'!W37=$W$4,1,0)</f>
        <v>0</v>
      </c>
      <c r="X33" s="22">
        <f>IF('Ввод КР'!X37=$X$4,1,0)</f>
        <v>0</v>
      </c>
      <c r="Y33" s="22">
        <f>IF('Ввод КР'!Y37=$Y$4,1,0)</f>
        <v>0</v>
      </c>
      <c r="Z33" s="22">
        <f>IF('Ввод КР'!Z37=$Z$4,1,0)</f>
        <v>0</v>
      </c>
      <c r="AA33" s="22">
        <f>IF('Ввод КР'!AA37=$AA$4,1,0)</f>
        <v>0</v>
      </c>
      <c r="AB33" s="29">
        <f>IF('Результаты КР'!$H35=1,1,0)</f>
        <v>0</v>
      </c>
      <c r="AC33" s="29">
        <f>IF('Результаты КР'!$H35=2,1,0)</f>
        <v>0</v>
      </c>
      <c r="AD33" s="29">
        <f>IF('Результаты КР'!$H35=3,1,0)</f>
        <v>0</v>
      </c>
    </row>
    <row r="34" spans="1:30" ht="15.75">
      <c r="A34" s="22">
        <v>30</v>
      </c>
      <c r="B34" s="22">
        <f>IF('Ввод КР'!B38&gt;0,1,0)</f>
        <v>0</v>
      </c>
      <c r="C34" s="22">
        <f>IF('Ввод КР'!C38=$C$4,1,0)</f>
        <v>0</v>
      </c>
      <c r="D34" s="22">
        <f>IF('Ввод КР'!D38=$D$4,1,0)</f>
        <v>0</v>
      </c>
      <c r="E34" s="22">
        <f>IF('Ввод КР'!E38=$E$4,1,0)</f>
        <v>0</v>
      </c>
      <c r="F34" s="22">
        <f>IF('Ввод КР'!F38=$F$4,1,0)</f>
        <v>0</v>
      </c>
      <c r="G34" s="22">
        <f>IF('Ввод КР'!G38=$G$4,1,0)</f>
        <v>0</v>
      </c>
      <c r="H34" s="22">
        <f>IF('Ввод КР'!H38=$H$4,1,0)</f>
        <v>0</v>
      </c>
      <c r="I34" s="22">
        <f>IF('Ввод КР'!I38=$I$4,1,0)</f>
        <v>0</v>
      </c>
      <c r="J34" s="22">
        <f>IF('Ввод КР'!J38=$J$4,1,0)</f>
        <v>0</v>
      </c>
      <c r="K34" s="22">
        <f>IF('Ввод КР'!K38=$K$4,1,0)</f>
        <v>0</v>
      </c>
      <c r="L34" s="22">
        <f>IF('Ввод КР'!L38=$L$4,1,0)</f>
        <v>0</v>
      </c>
      <c r="M34" s="22">
        <f>IF('Ввод КР'!M38=$M$4,1,0)</f>
        <v>0</v>
      </c>
      <c r="N34" s="22">
        <f>IF('Ввод КР'!N38=$N$4,1,0)</f>
        <v>0</v>
      </c>
      <c r="O34" s="22">
        <f>IF('Ввод КР'!O38=$O$4,1,0)</f>
        <v>0</v>
      </c>
      <c r="P34" s="22">
        <f>IF('Ввод КР'!P38=$P$4,1,0)</f>
        <v>0</v>
      </c>
      <c r="Q34" s="22">
        <f>IF('Ввод КР'!Q38=$Q$4,1,0)</f>
        <v>0</v>
      </c>
      <c r="R34" s="22">
        <f>IF('Ввод КР'!R38=$R$4,1,0)</f>
        <v>0</v>
      </c>
      <c r="S34" s="22">
        <f>IF('Ввод КР'!S38=$S$4,1,0)</f>
        <v>0</v>
      </c>
      <c r="T34" s="22">
        <f>IF('Ввод КР'!T38=$T$4,1,0)</f>
        <v>0</v>
      </c>
      <c r="U34" s="22">
        <f>IF('Ввод КР'!U38=$U$4,1,0)</f>
        <v>0</v>
      </c>
      <c r="V34" s="22">
        <f>IF('Ввод КР'!V38=$V$4,1,0)</f>
        <v>0</v>
      </c>
      <c r="W34" s="22">
        <f>IF('Ввод КР'!W38=$W$4,1,0)</f>
        <v>0</v>
      </c>
      <c r="X34" s="22">
        <f>IF('Ввод КР'!X38=$X$4,1,0)</f>
        <v>0</v>
      </c>
      <c r="Y34" s="22">
        <f>IF('Ввод КР'!Y38=$Y$4,1,0)</f>
        <v>0</v>
      </c>
      <c r="Z34" s="22">
        <f>IF('Ввод КР'!Z38=$Z$4,1,0)</f>
        <v>0</v>
      </c>
      <c r="AA34" s="22">
        <f>IF('Ввод КР'!AA38=$AA$4,1,0)</f>
        <v>0</v>
      </c>
      <c r="AB34" s="29">
        <f>IF('Результаты КР'!$H36=1,1,0)</f>
        <v>0</v>
      </c>
      <c r="AC34" s="29">
        <f>IF('Результаты КР'!$H36=2,1,0)</f>
        <v>0</v>
      </c>
      <c r="AD34" s="29">
        <f>IF('Результаты КР'!$H36=3,1,0)</f>
        <v>0</v>
      </c>
    </row>
    <row r="35" spans="1:30" ht="15.75">
      <c r="A35" s="22">
        <v>31</v>
      </c>
      <c r="B35" s="22">
        <f>IF('Ввод КР'!B39&gt;0,1,0)</f>
        <v>0</v>
      </c>
      <c r="C35" s="22">
        <f>IF('Ввод КР'!C39=$C$4,1,0)</f>
        <v>0</v>
      </c>
      <c r="D35" s="22">
        <f>IF('Ввод КР'!D39=$D$4,1,0)</f>
        <v>0</v>
      </c>
      <c r="E35" s="22">
        <f>IF('Ввод КР'!E39=$E$4,1,0)</f>
        <v>0</v>
      </c>
      <c r="F35" s="22">
        <f>IF('Ввод КР'!F39=$F$4,1,0)</f>
        <v>0</v>
      </c>
      <c r="G35" s="22">
        <f>IF('Ввод КР'!G39=$G$4,1,0)</f>
        <v>0</v>
      </c>
      <c r="H35" s="22">
        <f>IF('Ввод КР'!H39=$H$4,1,0)</f>
        <v>0</v>
      </c>
      <c r="I35" s="22">
        <f>IF('Ввод КР'!I39=$I$4,1,0)</f>
        <v>0</v>
      </c>
      <c r="J35" s="22">
        <f>IF('Ввод КР'!J39=$J$4,1,0)</f>
        <v>0</v>
      </c>
      <c r="K35" s="22">
        <f>IF('Ввод КР'!K39=$K$4,1,0)</f>
        <v>0</v>
      </c>
      <c r="L35" s="22">
        <f>IF('Ввод КР'!L39=$L$4,1,0)</f>
        <v>0</v>
      </c>
      <c r="M35" s="22">
        <f>IF('Ввод КР'!M39=$M$4,1,0)</f>
        <v>0</v>
      </c>
      <c r="N35" s="22">
        <f>IF('Ввод КР'!N39=$N$4,1,0)</f>
        <v>0</v>
      </c>
      <c r="O35" s="22">
        <f>IF('Ввод КР'!O39=$O$4,1,0)</f>
        <v>0</v>
      </c>
      <c r="P35" s="22">
        <f>IF('Ввод КР'!P39=$P$4,1,0)</f>
        <v>0</v>
      </c>
      <c r="Q35" s="22">
        <f>IF('Ввод КР'!Q39=$Q$4,1,0)</f>
        <v>0</v>
      </c>
      <c r="R35" s="22">
        <f>IF('Ввод КР'!R39=$R$4,1,0)</f>
        <v>0</v>
      </c>
      <c r="S35" s="22">
        <f>IF('Ввод КР'!S39=$S$4,1,0)</f>
        <v>0</v>
      </c>
      <c r="T35" s="22">
        <f>IF('Ввод КР'!T39=$T$4,1,0)</f>
        <v>0</v>
      </c>
      <c r="U35" s="22">
        <f>IF('Ввод КР'!U39=$U$4,1,0)</f>
        <v>0</v>
      </c>
      <c r="V35" s="22">
        <f>IF('Ввод КР'!V39=$V$4,1,0)</f>
        <v>0</v>
      </c>
      <c r="W35" s="22">
        <f>IF('Ввод КР'!W39=$W$4,1,0)</f>
        <v>0</v>
      </c>
      <c r="X35" s="22">
        <f>IF('Ввод КР'!X39=$X$4,1,0)</f>
        <v>0</v>
      </c>
      <c r="Y35" s="22">
        <f>IF('Ввод КР'!Y39=$Y$4,1,0)</f>
        <v>0</v>
      </c>
      <c r="Z35" s="22">
        <f>IF('Ввод КР'!Z39=$Z$4,1,0)</f>
        <v>0</v>
      </c>
      <c r="AA35" s="22">
        <f>IF('Ввод КР'!AA39=$AA$4,1,0)</f>
        <v>0</v>
      </c>
      <c r="AB35" s="29">
        <f>IF('Результаты КР'!$H37=1,1,0)</f>
        <v>0</v>
      </c>
      <c r="AC35" s="29">
        <f>IF('Результаты КР'!$H37=2,1,0)</f>
        <v>0</v>
      </c>
      <c r="AD35" s="29">
        <f>IF('Результаты КР'!$H37=3,1,0)</f>
        <v>0</v>
      </c>
    </row>
    <row r="36" spans="1:30" ht="15.75">
      <c r="A36" s="22">
        <v>32</v>
      </c>
      <c r="B36" s="22">
        <f>IF('Ввод КР'!B40&gt;0,1,0)</f>
        <v>0</v>
      </c>
      <c r="C36" s="22">
        <f>IF('Ввод КР'!C40=$C$4,1,0)</f>
        <v>0</v>
      </c>
      <c r="D36" s="22">
        <f>IF('Ввод КР'!D40=$D$4,1,0)</f>
        <v>0</v>
      </c>
      <c r="E36" s="22">
        <f>IF('Ввод КР'!E40=$E$4,1,0)</f>
        <v>0</v>
      </c>
      <c r="F36" s="22">
        <f>IF('Ввод КР'!F40=$F$4,1,0)</f>
        <v>0</v>
      </c>
      <c r="G36" s="22">
        <f>IF('Ввод КР'!G40=$G$4,1,0)</f>
        <v>0</v>
      </c>
      <c r="H36" s="22">
        <f>IF('Ввод КР'!H40=$H$4,1,0)</f>
        <v>0</v>
      </c>
      <c r="I36" s="22">
        <f>IF('Ввод КР'!I40=$I$4,1,0)</f>
        <v>0</v>
      </c>
      <c r="J36" s="22">
        <f>IF('Ввод КР'!J40=$J$4,1,0)</f>
        <v>0</v>
      </c>
      <c r="K36" s="22">
        <f>IF('Ввод КР'!K40=$K$4,1,0)</f>
        <v>0</v>
      </c>
      <c r="L36" s="22">
        <f>IF('Ввод КР'!L40=$L$4,1,0)</f>
        <v>0</v>
      </c>
      <c r="M36" s="22">
        <f>IF('Ввод КР'!M40=$M$4,1,0)</f>
        <v>0</v>
      </c>
      <c r="N36" s="22">
        <f>IF('Ввод КР'!N40=$N$4,1,0)</f>
        <v>0</v>
      </c>
      <c r="O36" s="22">
        <f>IF('Ввод КР'!O40=$O$4,1,0)</f>
        <v>0</v>
      </c>
      <c r="P36" s="22">
        <f>IF('Ввод КР'!P40=$P$4,1,0)</f>
        <v>0</v>
      </c>
      <c r="Q36" s="22">
        <f>IF('Ввод КР'!Q40=$Q$4,1,0)</f>
        <v>0</v>
      </c>
      <c r="R36" s="22">
        <f>IF('Ввод КР'!R40=$R$4,1,0)</f>
        <v>0</v>
      </c>
      <c r="S36" s="22">
        <f>IF('Ввод КР'!S40=$S$4,1,0)</f>
        <v>0</v>
      </c>
      <c r="T36" s="22">
        <f>IF('Ввод КР'!T40=$T$4,1,0)</f>
        <v>0</v>
      </c>
      <c r="U36" s="22">
        <f>IF('Ввод КР'!U40=$U$4,1,0)</f>
        <v>0</v>
      </c>
      <c r="V36" s="22">
        <f>IF('Ввод КР'!V40=$V$4,1,0)</f>
        <v>0</v>
      </c>
      <c r="W36" s="22">
        <f>IF('Ввод КР'!W40=$W$4,1,0)</f>
        <v>0</v>
      </c>
      <c r="X36" s="22">
        <f>IF('Ввод КР'!X40=$X$4,1,0)</f>
        <v>0</v>
      </c>
      <c r="Y36" s="22">
        <f>IF('Ввод КР'!Y40=$Y$4,1,0)</f>
        <v>0</v>
      </c>
      <c r="Z36" s="22">
        <f>IF('Ввод КР'!Z40=$Z$4,1,0)</f>
        <v>0</v>
      </c>
      <c r="AA36" s="22">
        <f>IF('Ввод КР'!AA40=$AA$4,1,0)</f>
        <v>0</v>
      </c>
      <c r="AB36" s="29">
        <f>IF('Результаты КР'!$H38=1,1,0)</f>
        <v>0</v>
      </c>
      <c r="AC36" s="29">
        <f>IF('Результаты КР'!$H38=2,1,0)</f>
        <v>0</v>
      </c>
      <c r="AD36" s="29">
        <f>IF('Результаты КР'!$H38=3,1,0)</f>
        <v>0</v>
      </c>
    </row>
    <row r="37" spans="1:30" ht="15.75">
      <c r="A37" s="22">
        <v>33</v>
      </c>
      <c r="B37" s="22">
        <f>IF('Ввод КР'!B41&gt;0,1,0)</f>
        <v>0</v>
      </c>
      <c r="C37" s="22">
        <f>IF('Ввод КР'!C41=$C$4,1,0)</f>
        <v>0</v>
      </c>
      <c r="D37" s="22">
        <f>IF('Ввод КР'!D41=$D$4,1,0)</f>
        <v>0</v>
      </c>
      <c r="E37" s="22">
        <f>IF('Ввод КР'!E41=$E$4,1,0)</f>
        <v>0</v>
      </c>
      <c r="F37" s="22">
        <f>IF('Ввод КР'!F41=$F$4,1,0)</f>
        <v>0</v>
      </c>
      <c r="G37" s="22">
        <f>IF('Ввод КР'!G41=$G$4,1,0)</f>
        <v>0</v>
      </c>
      <c r="H37" s="22">
        <f>IF('Ввод КР'!H41=$H$4,1,0)</f>
        <v>0</v>
      </c>
      <c r="I37" s="22">
        <f>IF('Ввод КР'!I41=$I$4,1,0)</f>
        <v>0</v>
      </c>
      <c r="J37" s="22">
        <f>IF('Ввод КР'!J41=$J$4,1,0)</f>
        <v>0</v>
      </c>
      <c r="K37" s="22">
        <f>IF('Ввод КР'!K41=$K$4,1,0)</f>
        <v>0</v>
      </c>
      <c r="L37" s="22">
        <f>IF('Ввод КР'!L41=$L$4,1,0)</f>
        <v>0</v>
      </c>
      <c r="M37" s="22">
        <f>IF('Ввод КР'!M41=$M$4,1,0)</f>
        <v>0</v>
      </c>
      <c r="N37" s="22">
        <f>IF('Ввод КР'!N41=$N$4,1,0)</f>
        <v>0</v>
      </c>
      <c r="O37" s="22">
        <f>IF('Ввод КР'!O41=$O$4,1,0)</f>
        <v>0</v>
      </c>
      <c r="P37" s="22">
        <f>IF('Ввод КР'!P41=$P$4,1,0)</f>
        <v>0</v>
      </c>
      <c r="Q37" s="22">
        <f>IF('Ввод КР'!Q41=$Q$4,1,0)</f>
        <v>0</v>
      </c>
      <c r="R37" s="22">
        <f>IF('Ввод КР'!R41=$R$4,1,0)</f>
        <v>0</v>
      </c>
      <c r="S37" s="22">
        <f>IF('Ввод КР'!S41=$S$4,1,0)</f>
        <v>0</v>
      </c>
      <c r="T37" s="22">
        <f>IF('Ввод КР'!T41=$T$4,1,0)</f>
        <v>0</v>
      </c>
      <c r="U37" s="22">
        <f>IF('Ввод КР'!U41=$U$4,1,0)</f>
        <v>0</v>
      </c>
      <c r="V37" s="22">
        <f>IF('Ввод КР'!V41=$V$4,1,0)</f>
        <v>0</v>
      </c>
      <c r="W37" s="22">
        <f>IF('Ввод КР'!W41=$W$4,1,0)</f>
        <v>0</v>
      </c>
      <c r="X37" s="22">
        <f>IF('Ввод КР'!X41=$X$4,1,0)</f>
        <v>0</v>
      </c>
      <c r="Y37" s="22">
        <f>IF('Ввод КР'!Y41=$Y$4,1,0)</f>
        <v>0</v>
      </c>
      <c r="Z37" s="22">
        <f>IF('Ввод КР'!Z41=$Z$4,1,0)</f>
        <v>0</v>
      </c>
      <c r="AA37" s="22">
        <f>IF('Ввод КР'!AA41=$AA$4,1,0)</f>
        <v>0</v>
      </c>
      <c r="AB37" s="29">
        <f>IF('Результаты КР'!$H39=1,1,0)</f>
        <v>0</v>
      </c>
      <c r="AC37" s="29">
        <f>IF('Результаты КР'!$H39=2,1,0)</f>
        <v>0</v>
      </c>
      <c r="AD37" s="29">
        <f>IF('Результаты КР'!$H39=3,1,0)</f>
        <v>0</v>
      </c>
    </row>
    <row r="38" spans="1:30" ht="15.75">
      <c r="A38" s="22">
        <v>34</v>
      </c>
      <c r="B38" s="22">
        <f>IF('Ввод КР'!B42&gt;0,1,0)</f>
        <v>0</v>
      </c>
      <c r="C38" s="22">
        <f>IF('Ввод КР'!C42=$C$4,1,0)</f>
        <v>0</v>
      </c>
      <c r="D38" s="22">
        <f>IF('Ввод КР'!D42=$D$4,1,0)</f>
        <v>0</v>
      </c>
      <c r="E38" s="22">
        <f>IF('Ввод КР'!E42=$E$4,1,0)</f>
        <v>0</v>
      </c>
      <c r="F38" s="22">
        <f>IF('Ввод КР'!F42=$F$4,1,0)</f>
        <v>0</v>
      </c>
      <c r="G38" s="22">
        <f>IF('Ввод КР'!G42=$G$4,1,0)</f>
        <v>0</v>
      </c>
      <c r="H38" s="22">
        <f>IF('Ввод КР'!H42=$H$4,1,0)</f>
        <v>0</v>
      </c>
      <c r="I38" s="22">
        <f>IF('Ввод КР'!I42=$I$4,1,0)</f>
        <v>0</v>
      </c>
      <c r="J38" s="22">
        <f>IF('Ввод КР'!J42=$J$4,1,0)</f>
        <v>0</v>
      </c>
      <c r="K38" s="22">
        <f>IF('Ввод КР'!K42=$K$4,1,0)</f>
        <v>0</v>
      </c>
      <c r="L38" s="22">
        <f>IF('Ввод КР'!L42=$L$4,1,0)</f>
        <v>0</v>
      </c>
      <c r="M38" s="22">
        <f>IF('Ввод КР'!M42=$M$4,1,0)</f>
        <v>0</v>
      </c>
      <c r="N38" s="22">
        <f>IF('Ввод КР'!N42=$N$4,1,0)</f>
        <v>0</v>
      </c>
      <c r="O38" s="22">
        <f>IF('Ввод КР'!O42=$O$4,1,0)</f>
        <v>0</v>
      </c>
      <c r="P38" s="22">
        <f>IF('Ввод КР'!P42=$P$4,1,0)</f>
        <v>0</v>
      </c>
      <c r="Q38" s="22">
        <f>IF('Ввод КР'!Q42=$Q$4,1,0)</f>
        <v>0</v>
      </c>
      <c r="R38" s="22">
        <f>IF('Ввод КР'!R42=$R$4,1,0)</f>
        <v>0</v>
      </c>
      <c r="S38" s="22">
        <f>IF('Ввод КР'!S42=$S$4,1,0)</f>
        <v>0</v>
      </c>
      <c r="T38" s="22">
        <f>IF('Ввод КР'!T42=$T$4,1,0)</f>
        <v>0</v>
      </c>
      <c r="U38" s="22">
        <f>IF('Ввод КР'!U42=$U$4,1,0)</f>
        <v>0</v>
      </c>
      <c r="V38" s="22">
        <f>IF('Ввод КР'!V42=$V$4,1,0)</f>
        <v>0</v>
      </c>
      <c r="W38" s="22">
        <f>IF('Ввод КР'!W42=$W$4,1,0)</f>
        <v>0</v>
      </c>
      <c r="X38" s="22">
        <f>IF('Ввод КР'!X42=$X$4,1,0)</f>
        <v>0</v>
      </c>
      <c r="Y38" s="22">
        <f>IF('Ввод КР'!Y42=$Y$4,1,0)</f>
        <v>0</v>
      </c>
      <c r="Z38" s="22">
        <f>IF('Ввод КР'!Z42=$Z$4,1,0)</f>
        <v>0</v>
      </c>
      <c r="AA38" s="22">
        <f>IF('Ввод КР'!AA42=$AA$4,1,0)</f>
        <v>0</v>
      </c>
      <c r="AB38" s="29">
        <f>IF('Результаты КР'!$H40=1,1,0)</f>
        <v>0</v>
      </c>
      <c r="AC38" s="29">
        <f>IF('Результаты КР'!$H40=2,1,0)</f>
        <v>0</v>
      </c>
      <c r="AD38" s="29">
        <f>IF('Результаты КР'!$H40=3,1,0)</f>
        <v>0</v>
      </c>
    </row>
    <row r="39" spans="1:30" ht="15.75">
      <c r="A39" s="22">
        <v>35</v>
      </c>
      <c r="B39" s="22">
        <f>IF('Ввод КР'!B43&gt;0,1,0)</f>
        <v>0</v>
      </c>
      <c r="C39" s="22">
        <f>IF('Ввод КР'!C43=$C$4,1,0)</f>
        <v>0</v>
      </c>
      <c r="D39" s="22">
        <f>IF('Ввод КР'!D43=$D$4,1,0)</f>
        <v>0</v>
      </c>
      <c r="E39" s="22">
        <f>IF('Ввод КР'!E43=$E$4,1,0)</f>
        <v>0</v>
      </c>
      <c r="F39" s="22">
        <f>IF('Ввод КР'!F43=$F$4,1,0)</f>
        <v>0</v>
      </c>
      <c r="G39" s="22">
        <f>IF('Ввод КР'!G43=$G$4,1,0)</f>
        <v>0</v>
      </c>
      <c r="H39" s="22">
        <f>IF('Ввод КР'!H43=$H$4,1,0)</f>
        <v>0</v>
      </c>
      <c r="I39" s="22">
        <f>IF('Ввод КР'!I43=$I$4,1,0)</f>
        <v>0</v>
      </c>
      <c r="J39" s="22">
        <f>IF('Ввод КР'!J43=$J$4,1,0)</f>
        <v>0</v>
      </c>
      <c r="K39" s="22">
        <f>IF('Ввод КР'!K43=$K$4,1,0)</f>
        <v>0</v>
      </c>
      <c r="L39" s="22">
        <f>IF('Ввод КР'!L43=$L$4,1,0)</f>
        <v>0</v>
      </c>
      <c r="M39" s="22">
        <f>IF('Ввод КР'!M43=$M$4,1,0)</f>
        <v>0</v>
      </c>
      <c r="N39" s="22">
        <f>IF('Ввод КР'!N43=$N$4,1,0)</f>
        <v>0</v>
      </c>
      <c r="O39" s="22">
        <f>IF('Ввод КР'!O43=$O$4,1,0)</f>
        <v>0</v>
      </c>
      <c r="P39" s="22">
        <f>IF('Ввод КР'!P43=$P$4,1,0)</f>
        <v>0</v>
      </c>
      <c r="Q39" s="22">
        <f>IF('Ввод КР'!Q43=$Q$4,1,0)</f>
        <v>0</v>
      </c>
      <c r="R39" s="22">
        <f>IF('Ввод КР'!R43=$R$4,1,0)</f>
        <v>0</v>
      </c>
      <c r="S39" s="22">
        <f>IF('Ввод КР'!S43=$S$4,1,0)</f>
        <v>0</v>
      </c>
      <c r="T39" s="22">
        <f>IF('Ввод КР'!T43=$T$4,1,0)</f>
        <v>0</v>
      </c>
      <c r="U39" s="22">
        <f>IF('Ввод КР'!U43=$U$4,1,0)</f>
        <v>0</v>
      </c>
      <c r="V39" s="22">
        <f>IF('Ввод КР'!V43=$V$4,1,0)</f>
        <v>0</v>
      </c>
      <c r="W39" s="22">
        <f>IF('Ввод КР'!W43=$W$4,1,0)</f>
        <v>0</v>
      </c>
      <c r="X39" s="22">
        <f>IF('Ввод КР'!X43=$X$4,1,0)</f>
        <v>0</v>
      </c>
      <c r="Y39" s="22">
        <f>IF('Ввод КР'!Y43=$Y$4,1,0)</f>
        <v>0</v>
      </c>
      <c r="Z39" s="22">
        <f>IF('Ввод КР'!Z43=$Z$4,1,0)</f>
        <v>0</v>
      </c>
      <c r="AA39" s="22">
        <f>IF('Ввод КР'!AA43=$AA$4,1,0)</f>
        <v>0</v>
      </c>
      <c r="AB39" s="29">
        <f>IF('Результаты КР'!$H41=1,1,0)</f>
        <v>0</v>
      </c>
      <c r="AC39" s="29">
        <f>IF('Результаты КР'!$H41=2,1,0)</f>
        <v>0</v>
      </c>
      <c r="AD39" s="29">
        <f>IF('Результаты КР'!$H41=3,1,0)</f>
        <v>0</v>
      </c>
    </row>
    <row r="40" spans="1:30" ht="15.75">
      <c r="A40" s="22">
        <v>36</v>
      </c>
      <c r="B40" s="22">
        <f>IF('Ввод КР'!B44&gt;0,1,0)</f>
        <v>0</v>
      </c>
      <c r="C40" s="22">
        <f>IF('Ввод КР'!C44=$C$4,1,0)</f>
        <v>0</v>
      </c>
      <c r="D40" s="22">
        <f>IF('Ввод КР'!D44=$D$4,1,0)</f>
        <v>0</v>
      </c>
      <c r="E40" s="22">
        <f>IF('Ввод КР'!E44=$E$4,1,0)</f>
        <v>0</v>
      </c>
      <c r="F40" s="22">
        <f>IF('Ввод КР'!F44=$F$4,1,0)</f>
        <v>0</v>
      </c>
      <c r="G40" s="22">
        <f>IF('Ввод КР'!G44=$G$4,1,0)</f>
        <v>0</v>
      </c>
      <c r="H40" s="22">
        <f>IF('Ввод КР'!H44=$H$4,1,0)</f>
        <v>0</v>
      </c>
      <c r="I40" s="22">
        <f>IF('Ввод КР'!I44=$I$4,1,0)</f>
        <v>0</v>
      </c>
      <c r="J40" s="22">
        <f>IF('Ввод КР'!J44=$J$4,1,0)</f>
        <v>0</v>
      </c>
      <c r="K40" s="22">
        <f>IF('Ввод КР'!K44=$K$4,1,0)</f>
        <v>0</v>
      </c>
      <c r="L40" s="22">
        <f>IF('Ввод КР'!L44=$L$4,1,0)</f>
        <v>0</v>
      </c>
      <c r="M40" s="22">
        <f>IF('Ввод КР'!M44=$M$4,1,0)</f>
        <v>0</v>
      </c>
      <c r="N40" s="22">
        <f>IF('Ввод КР'!N44=$N$4,1,0)</f>
        <v>0</v>
      </c>
      <c r="O40" s="22">
        <f>IF('Ввод КР'!O44=$O$4,1,0)</f>
        <v>0</v>
      </c>
      <c r="P40" s="22">
        <f>IF('Ввод КР'!P44=$P$4,1,0)</f>
        <v>0</v>
      </c>
      <c r="Q40" s="22">
        <f>IF('Ввод КР'!Q44=$Q$4,1,0)</f>
        <v>0</v>
      </c>
      <c r="R40" s="22">
        <f>IF('Ввод КР'!R44=$R$4,1,0)</f>
        <v>0</v>
      </c>
      <c r="S40" s="22">
        <f>IF('Ввод КР'!S44=$S$4,1,0)</f>
        <v>0</v>
      </c>
      <c r="T40" s="22">
        <f>IF('Ввод КР'!T44=$T$4,1,0)</f>
        <v>0</v>
      </c>
      <c r="U40" s="22">
        <f>IF('Ввод КР'!U44=$U$4,1,0)</f>
        <v>0</v>
      </c>
      <c r="V40" s="22">
        <f>IF('Ввод КР'!V44=$V$4,1,0)</f>
        <v>0</v>
      </c>
      <c r="W40" s="22">
        <f>IF('Ввод КР'!W44=$W$4,1,0)</f>
        <v>0</v>
      </c>
      <c r="X40" s="22">
        <f>IF('Ввод КР'!X44=$X$4,1,0)</f>
        <v>0</v>
      </c>
      <c r="Y40" s="22">
        <f>IF('Ввод КР'!Y44=$Y$4,1,0)</f>
        <v>0</v>
      </c>
      <c r="Z40" s="22">
        <f>IF('Ввод КР'!Z44=$Z$4,1,0)</f>
        <v>0</v>
      </c>
      <c r="AA40" s="22">
        <f>IF('Ввод КР'!AA44=$AA$4,1,0)</f>
        <v>0</v>
      </c>
      <c r="AB40" s="29">
        <f>IF('Результаты КР'!$H42=1,1,0)</f>
        <v>0</v>
      </c>
      <c r="AC40" s="29">
        <f>IF('Результаты КР'!$H42=2,1,0)</f>
        <v>0</v>
      </c>
      <c r="AD40" s="29">
        <f>IF('Результаты КР'!$H42=3,1,0)</f>
        <v>0</v>
      </c>
    </row>
    <row r="41" spans="1:30" ht="15.75">
      <c r="A41" s="22">
        <v>37</v>
      </c>
      <c r="B41" s="22">
        <f>IF('Ввод КР'!B45&gt;0,1,0)</f>
        <v>0</v>
      </c>
      <c r="C41" s="22">
        <f>IF('Ввод КР'!C45=$C$4,1,0)</f>
        <v>0</v>
      </c>
      <c r="D41" s="22">
        <f>IF('Ввод КР'!D45=$D$4,1,0)</f>
        <v>0</v>
      </c>
      <c r="E41" s="22">
        <f>IF('Ввод КР'!E45=$E$4,1,0)</f>
        <v>0</v>
      </c>
      <c r="F41" s="22">
        <f>IF('Ввод КР'!F45=$F$4,1,0)</f>
        <v>0</v>
      </c>
      <c r="G41" s="22">
        <f>IF('Ввод КР'!G45=$G$4,1,0)</f>
        <v>0</v>
      </c>
      <c r="H41" s="22">
        <f>IF('Ввод КР'!H45=$H$4,1,0)</f>
        <v>0</v>
      </c>
      <c r="I41" s="22">
        <f>IF('Ввод КР'!I45=$I$4,1,0)</f>
        <v>0</v>
      </c>
      <c r="J41" s="22">
        <f>IF('Ввод КР'!J45=$J$4,1,0)</f>
        <v>0</v>
      </c>
      <c r="K41" s="22">
        <f>IF('Ввод КР'!K45=$K$4,1,0)</f>
        <v>0</v>
      </c>
      <c r="L41" s="22">
        <f>IF('Ввод КР'!L45=$L$4,1,0)</f>
        <v>0</v>
      </c>
      <c r="M41" s="22">
        <f>IF('Ввод КР'!M45=$M$4,1,0)</f>
        <v>0</v>
      </c>
      <c r="N41" s="22">
        <f>IF('Ввод КР'!N45=$N$4,1,0)</f>
        <v>0</v>
      </c>
      <c r="O41" s="22">
        <f>IF('Ввод КР'!O45=$O$4,1,0)</f>
        <v>0</v>
      </c>
      <c r="P41" s="22">
        <f>IF('Ввод КР'!P45=$P$4,1,0)</f>
        <v>0</v>
      </c>
      <c r="Q41" s="22">
        <f>IF('Ввод КР'!Q45=$Q$4,1,0)</f>
        <v>0</v>
      </c>
      <c r="R41" s="22">
        <f>IF('Ввод КР'!R45=$R$4,1,0)</f>
        <v>0</v>
      </c>
      <c r="S41" s="22">
        <f>IF('Ввод КР'!S45=$S$4,1,0)</f>
        <v>0</v>
      </c>
      <c r="T41" s="22">
        <f>IF('Ввод КР'!T45=$T$4,1,0)</f>
        <v>0</v>
      </c>
      <c r="U41" s="22">
        <f>IF('Ввод КР'!U45=$U$4,1,0)</f>
        <v>0</v>
      </c>
      <c r="V41" s="22">
        <f>IF('Ввод КР'!V45=$V$4,1,0)</f>
        <v>0</v>
      </c>
      <c r="W41" s="22">
        <f>IF('Ввод КР'!W45=$W$4,1,0)</f>
        <v>0</v>
      </c>
      <c r="X41" s="22">
        <f>IF('Ввод КР'!X45=$X$4,1,0)</f>
        <v>0</v>
      </c>
      <c r="Y41" s="22">
        <f>IF('Ввод КР'!Y45=$Y$4,1,0)</f>
        <v>0</v>
      </c>
      <c r="Z41" s="22">
        <f>IF('Ввод КР'!Z45=$Z$4,1,0)</f>
        <v>0</v>
      </c>
      <c r="AA41" s="22">
        <f>IF('Ввод КР'!AA45=$AA$4,1,0)</f>
        <v>0</v>
      </c>
      <c r="AB41" s="29">
        <f>IF('Результаты КР'!$H43=1,1,0)</f>
        <v>0</v>
      </c>
      <c r="AC41" s="29">
        <f>IF('Результаты КР'!$H43=2,1,0)</f>
        <v>0</v>
      </c>
      <c r="AD41" s="29">
        <f>IF('Результаты КР'!$H43=3,1,0)</f>
        <v>0</v>
      </c>
    </row>
    <row r="42" spans="1:30" ht="15.75">
      <c r="A42" s="22">
        <v>38</v>
      </c>
      <c r="B42" s="22">
        <f>IF('Ввод КР'!B46&gt;0,1,0)</f>
        <v>0</v>
      </c>
      <c r="C42" s="22">
        <f>IF('Ввод КР'!C46=$C$4,1,0)</f>
        <v>0</v>
      </c>
      <c r="D42" s="22">
        <f>IF('Ввод КР'!D46=$D$4,1,0)</f>
        <v>0</v>
      </c>
      <c r="E42" s="22">
        <f>IF('Ввод КР'!E46=$E$4,1,0)</f>
        <v>0</v>
      </c>
      <c r="F42" s="22">
        <f>IF('Ввод КР'!F46=$F$4,1,0)</f>
        <v>0</v>
      </c>
      <c r="G42" s="22">
        <f>IF('Ввод КР'!G46=$G$4,1,0)</f>
        <v>0</v>
      </c>
      <c r="H42" s="22">
        <f>IF('Ввод КР'!H46=$H$4,1,0)</f>
        <v>0</v>
      </c>
      <c r="I42" s="22">
        <f>IF('Ввод КР'!I46=$I$4,1,0)</f>
        <v>0</v>
      </c>
      <c r="J42" s="22">
        <f>IF('Ввод КР'!J46=$J$4,1,0)</f>
        <v>0</v>
      </c>
      <c r="K42" s="22">
        <f>IF('Ввод КР'!K46=$K$4,1,0)</f>
        <v>0</v>
      </c>
      <c r="L42" s="22">
        <f>IF('Ввод КР'!L46=$L$4,1,0)</f>
        <v>0</v>
      </c>
      <c r="M42" s="22">
        <f>IF('Ввод КР'!M46=$M$4,1,0)</f>
        <v>0</v>
      </c>
      <c r="N42" s="22">
        <f>IF('Ввод КР'!N46=$N$4,1,0)</f>
        <v>0</v>
      </c>
      <c r="O42" s="22">
        <f>IF('Ввод КР'!O46=$O$4,1,0)</f>
        <v>0</v>
      </c>
      <c r="P42" s="22">
        <f>IF('Ввод КР'!P46=$P$4,1,0)</f>
        <v>0</v>
      </c>
      <c r="Q42" s="22">
        <f>IF('Ввод КР'!Q46=$Q$4,1,0)</f>
        <v>0</v>
      </c>
      <c r="R42" s="22">
        <f>IF('Ввод КР'!R46=$R$4,1,0)</f>
        <v>0</v>
      </c>
      <c r="S42" s="22">
        <f>IF('Ввод КР'!S46=$S$4,1,0)</f>
        <v>0</v>
      </c>
      <c r="T42" s="22">
        <f>IF('Ввод КР'!T46=$T$4,1,0)</f>
        <v>0</v>
      </c>
      <c r="U42" s="22">
        <f>IF('Ввод КР'!U46=$U$4,1,0)</f>
        <v>0</v>
      </c>
      <c r="V42" s="22">
        <f>IF('Ввод КР'!V46=$V$4,1,0)</f>
        <v>0</v>
      </c>
      <c r="W42" s="22">
        <f>IF('Ввод КР'!W46=$W$4,1,0)</f>
        <v>0</v>
      </c>
      <c r="X42" s="22">
        <f>IF('Ввод КР'!X46=$X$4,1,0)</f>
        <v>0</v>
      </c>
      <c r="Y42" s="22">
        <f>IF('Ввод КР'!Y46=$Y$4,1,0)</f>
        <v>0</v>
      </c>
      <c r="Z42" s="22">
        <f>IF('Ввод КР'!Z46=$Z$4,1,0)</f>
        <v>0</v>
      </c>
      <c r="AA42" s="22">
        <f>IF('Ввод КР'!AA46=$AA$4,1,0)</f>
        <v>0</v>
      </c>
      <c r="AB42" s="29">
        <f>IF('Результаты КР'!$H44=1,1,0)</f>
        <v>0</v>
      </c>
      <c r="AC42" s="29">
        <f>IF('Результаты КР'!$H44=2,1,0)</f>
        <v>0</v>
      </c>
      <c r="AD42" s="29">
        <f>IF('Результаты КР'!$H44=3,1,0)</f>
        <v>0</v>
      </c>
    </row>
    <row r="43" spans="1:30" ht="15.75">
      <c r="A43" s="22">
        <v>39</v>
      </c>
      <c r="B43" s="22">
        <f>IF('Ввод КР'!B47&gt;0,1,0)</f>
        <v>0</v>
      </c>
      <c r="C43" s="22">
        <f>IF('Ввод КР'!C47=$C$4,1,0)</f>
        <v>0</v>
      </c>
      <c r="D43" s="22">
        <f>IF('Ввод КР'!D47=$D$4,1,0)</f>
        <v>0</v>
      </c>
      <c r="E43" s="22">
        <f>IF('Ввод КР'!E47=$E$4,1,0)</f>
        <v>0</v>
      </c>
      <c r="F43" s="22">
        <f>IF('Ввод КР'!F47=$F$4,1,0)</f>
        <v>0</v>
      </c>
      <c r="G43" s="22">
        <f>IF('Ввод КР'!G47=$G$4,1,0)</f>
        <v>0</v>
      </c>
      <c r="H43" s="22">
        <f>IF('Ввод КР'!H47=$H$4,1,0)</f>
        <v>0</v>
      </c>
      <c r="I43" s="22">
        <f>IF('Ввод КР'!I47=$I$4,1,0)</f>
        <v>0</v>
      </c>
      <c r="J43" s="22">
        <f>IF('Ввод КР'!J47=$J$4,1,0)</f>
        <v>0</v>
      </c>
      <c r="K43" s="22">
        <f>IF('Ввод КР'!K47=$K$4,1,0)</f>
        <v>0</v>
      </c>
      <c r="L43" s="22">
        <f>IF('Ввод КР'!L47=$L$4,1,0)</f>
        <v>0</v>
      </c>
      <c r="M43" s="22">
        <f>IF('Ввод КР'!M47=$M$4,1,0)</f>
        <v>0</v>
      </c>
      <c r="N43" s="22">
        <f>IF('Ввод КР'!N47=$N$4,1,0)</f>
        <v>0</v>
      </c>
      <c r="O43" s="22">
        <f>IF('Ввод КР'!O47=$O$4,1,0)</f>
        <v>0</v>
      </c>
      <c r="P43" s="22">
        <f>IF('Ввод КР'!P47=$P$4,1,0)</f>
        <v>0</v>
      </c>
      <c r="Q43" s="22">
        <f>IF('Ввод КР'!Q47=$Q$4,1,0)</f>
        <v>0</v>
      </c>
      <c r="R43" s="22">
        <f>IF('Ввод КР'!R47=$R$4,1,0)</f>
        <v>0</v>
      </c>
      <c r="S43" s="22">
        <f>IF('Ввод КР'!S47=$S$4,1,0)</f>
        <v>0</v>
      </c>
      <c r="T43" s="22">
        <f>IF('Ввод КР'!T47=$T$4,1,0)</f>
        <v>0</v>
      </c>
      <c r="U43" s="22">
        <f>IF('Ввод КР'!U47=$U$4,1,0)</f>
        <v>0</v>
      </c>
      <c r="V43" s="22">
        <f>IF('Ввод КР'!V47=$V$4,1,0)</f>
        <v>0</v>
      </c>
      <c r="W43" s="22">
        <f>IF('Ввод КР'!W47=$W$4,1,0)</f>
        <v>0</v>
      </c>
      <c r="X43" s="22">
        <f>IF('Ввод КР'!X47=$X$4,1,0)</f>
        <v>0</v>
      </c>
      <c r="Y43" s="22">
        <f>IF('Ввод КР'!Y47=$Y$4,1,0)</f>
        <v>0</v>
      </c>
      <c r="Z43" s="22">
        <f>IF('Ввод КР'!Z47=$Z$4,1,0)</f>
        <v>0</v>
      </c>
      <c r="AA43" s="22">
        <f>IF('Ввод КР'!AA47=$AA$4,1,0)</f>
        <v>0</v>
      </c>
      <c r="AB43" s="29">
        <f>IF('Результаты КР'!$H45=1,1,0)</f>
        <v>0</v>
      </c>
      <c r="AC43" s="29">
        <f>IF('Результаты КР'!$H45=2,1,0)</f>
        <v>0</v>
      </c>
      <c r="AD43" s="29">
        <f>IF('Результаты КР'!$H45=3,1,0)</f>
        <v>0</v>
      </c>
    </row>
    <row r="44" spans="1:30" ht="16.5" thickBot="1">
      <c r="A44" s="22">
        <v>40</v>
      </c>
      <c r="B44" s="22">
        <f>IF('Ввод КР'!B48&gt;0,1,0)</f>
        <v>0</v>
      </c>
      <c r="C44" s="22">
        <f>IF('Ввод КР'!C48=$C$4,1,0)</f>
        <v>0</v>
      </c>
      <c r="D44" s="22">
        <f>IF('Ввод КР'!D48=$D$4,1,0)</f>
        <v>0</v>
      </c>
      <c r="E44" s="22">
        <f>IF('Ввод КР'!E48=$E$4,1,0)</f>
        <v>0</v>
      </c>
      <c r="F44" s="22">
        <f>IF('Ввод КР'!F48=$F$4,1,0)</f>
        <v>0</v>
      </c>
      <c r="G44" s="22">
        <f>IF('Ввод КР'!G48=$G$4,1,0)</f>
        <v>0</v>
      </c>
      <c r="H44" s="22">
        <f>IF('Ввод КР'!H48=$H$4,1,0)</f>
        <v>0</v>
      </c>
      <c r="I44" s="22">
        <f>IF('Ввод КР'!I48=$I$4,1,0)</f>
        <v>0</v>
      </c>
      <c r="J44" s="22">
        <f>IF('Ввод КР'!J48=$J$4,1,0)</f>
        <v>0</v>
      </c>
      <c r="K44" s="22">
        <f>IF('Ввод КР'!K48=$K$4,1,0)</f>
        <v>0</v>
      </c>
      <c r="L44" s="22">
        <f>IF('Ввод КР'!L48=$L$4,1,0)</f>
        <v>0</v>
      </c>
      <c r="M44" s="22">
        <f>IF('Ввод КР'!M48=$M$4,1,0)</f>
        <v>0</v>
      </c>
      <c r="N44" s="22">
        <f>IF('Ввод КР'!N48=$N$4,1,0)</f>
        <v>0</v>
      </c>
      <c r="O44" s="22">
        <f>IF('Ввод КР'!O48=$O$4,1,0)</f>
        <v>0</v>
      </c>
      <c r="P44" s="22">
        <f>IF('Ввод КР'!P48=$P$4,1,0)</f>
        <v>0</v>
      </c>
      <c r="Q44" s="22">
        <f>IF('Ввод КР'!Q48=$Q$4,1,0)</f>
        <v>0</v>
      </c>
      <c r="R44" s="22">
        <f>IF('Ввод КР'!R48=$R$4,1,0)</f>
        <v>0</v>
      </c>
      <c r="S44" s="22">
        <f>IF('Ввод КР'!S48=$S$4,1,0)</f>
        <v>0</v>
      </c>
      <c r="T44" s="22">
        <f>IF('Ввод КР'!T48=$T$4,1,0)</f>
        <v>0</v>
      </c>
      <c r="U44" s="22">
        <f>IF('Ввод КР'!U48=$U$4,1,0)</f>
        <v>0</v>
      </c>
      <c r="V44" s="22">
        <f>IF('Ввод КР'!V48=$V$4,1,0)</f>
        <v>0</v>
      </c>
      <c r="W44" s="22">
        <f>IF('Ввод КР'!W48=$W$4,1,0)</f>
        <v>0</v>
      </c>
      <c r="X44" s="22">
        <f>IF('Ввод КР'!X48=$X$4,1,0)</f>
        <v>0</v>
      </c>
      <c r="Y44" s="22">
        <f>IF('Ввод КР'!Y48=$Y$4,1,0)</f>
        <v>0</v>
      </c>
      <c r="Z44" s="22">
        <f>IF('Ввод КР'!Z48=$Z$4,1,0)</f>
        <v>0</v>
      </c>
      <c r="AA44" s="22">
        <f>IF('Ввод КР'!AA48=$AA$4,1,0)</f>
        <v>0</v>
      </c>
      <c r="AB44" s="29">
        <f>IF('Результаты КР'!$H46=1,1,0)</f>
        <v>0</v>
      </c>
      <c r="AC44" s="29">
        <f>IF('Результаты КР'!$H46=2,1,0)</f>
        <v>0</v>
      </c>
      <c r="AD44" s="29">
        <f>IF('Результаты КР'!$H46=3,1,0)</f>
        <v>0</v>
      </c>
    </row>
    <row r="45" spans="1:41" ht="27" customHeight="1" thickBot="1">
      <c r="A45" s="35" t="s">
        <v>19</v>
      </c>
      <c r="B45" s="24">
        <f>SUM(B5:B44)</f>
        <v>23</v>
      </c>
      <c r="C45" s="25">
        <f>IF($B$45&gt;0,SUM(C5:C44)/$B$45*100,0)</f>
        <v>43.47826086956522</v>
      </c>
      <c r="D45" s="25">
        <f>IF($B$45&gt;0,SUM(D5:D44)/$B$45*100,0)</f>
        <v>82.6086956521739</v>
      </c>
      <c r="E45" s="25">
        <f aca="true" t="shared" si="0" ref="E45:AD45">IF($B$45&gt;0,SUM(E5:E44)/$B$45*100,0)</f>
        <v>34.78260869565217</v>
      </c>
      <c r="F45" s="25">
        <f t="shared" si="0"/>
        <v>91.30434782608695</v>
      </c>
      <c r="G45" s="25">
        <f t="shared" si="0"/>
        <v>91.30434782608695</v>
      </c>
      <c r="H45" s="25">
        <f t="shared" si="0"/>
        <v>82.6086956521739</v>
      </c>
      <c r="I45" s="25">
        <f t="shared" si="0"/>
        <v>60.86956521739131</v>
      </c>
      <c r="J45" s="25">
        <f t="shared" si="0"/>
        <v>91.30434782608695</v>
      </c>
      <c r="K45" s="25">
        <f t="shared" si="0"/>
        <v>95.65217391304348</v>
      </c>
      <c r="L45" s="25">
        <f t="shared" si="0"/>
        <v>21.73913043478261</v>
      </c>
      <c r="M45" s="25">
        <f t="shared" si="0"/>
        <v>86.95652173913044</v>
      </c>
      <c r="N45" s="25">
        <f t="shared" si="0"/>
        <v>91.30434782608695</v>
      </c>
      <c r="O45" s="25">
        <f t="shared" si="0"/>
        <v>4.3478260869565215</v>
      </c>
      <c r="P45" s="25">
        <f t="shared" si="0"/>
        <v>8.695652173913043</v>
      </c>
      <c r="Q45" s="25">
        <f t="shared" si="0"/>
        <v>69.56521739130434</v>
      </c>
      <c r="R45" s="25">
        <f t="shared" si="0"/>
        <v>82.6086956521739</v>
      </c>
      <c r="S45" s="25">
        <f t="shared" si="0"/>
        <v>82.6086956521739</v>
      </c>
      <c r="T45" s="25">
        <f t="shared" si="0"/>
        <v>4.3478260869565215</v>
      </c>
      <c r="U45" s="25">
        <f t="shared" si="0"/>
        <v>82.6086956521739</v>
      </c>
      <c r="V45" s="25">
        <f t="shared" si="0"/>
        <v>82.6086956521739</v>
      </c>
      <c r="W45" s="25">
        <f t="shared" si="0"/>
        <v>73.91304347826086</v>
      </c>
      <c r="X45" s="25">
        <f t="shared" si="0"/>
        <v>82.6086956521739</v>
      </c>
      <c r="Y45" s="25">
        <f t="shared" si="0"/>
        <v>91.30434782608695</v>
      </c>
      <c r="Z45" s="25">
        <f t="shared" si="0"/>
        <v>82.6086956521739</v>
      </c>
      <c r="AA45" s="25">
        <f t="shared" si="0"/>
        <v>78.26086956521739</v>
      </c>
      <c r="AB45" s="25">
        <f t="shared" si="0"/>
        <v>21.73913043478261</v>
      </c>
      <c r="AC45" s="25">
        <f t="shared" si="0"/>
        <v>69.56521739130434</v>
      </c>
      <c r="AD45" s="53">
        <f t="shared" si="0"/>
        <v>8.695652173913043</v>
      </c>
      <c r="AE45" s="91">
        <f>(J46+'Ввод ГП'!K8)/AE4*100</f>
        <v>97.10144927536231</v>
      </c>
      <c r="AF45" s="92">
        <f>(Y46+Справляемость_КР!K9+'Ввод ГП'!K14)/AF4*100</f>
        <v>70.2608695652174</v>
      </c>
      <c r="AG45" s="92">
        <f>('Ввод ГП'!K11+'Ввод ГП'!K14)/AG4*100</f>
        <v>70</v>
      </c>
      <c r="AH45" s="92">
        <f>AA46/AH4*100</f>
        <v>78.26086956521739</v>
      </c>
      <c r="AI45" s="92">
        <f>(C46+D46+F46+G46+H46+K46+L46+O46+R46+V46+W46+X46)/AI4*100</f>
        <v>71.73913043478261</v>
      </c>
      <c r="AJ45" s="92">
        <f>(M46+N46+Q46+R46)/AJ4*100</f>
        <v>82.6086956521739</v>
      </c>
      <c r="AK45" s="92">
        <f>(C46+D46+F46+G46+H46+J46+K46+L46+R46+S46+U46+V46+W46+X46+Y46+Z46)/AK4*100</f>
        <v>78.51662404092069</v>
      </c>
      <c r="AL45" s="92">
        <f>(S46+U46+'Ввод ГП'!K8+'Ввод ГП'!K9+'Ввод ГП'!K10+'Ввод ГП'!K12+'Ввод ГП'!K13+'Ввод ГП'!K16)/AL4*100</f>
        <v>91.80124223602483</v>
      </c>
      <c r="AM45" s="92">
        <f>(E46+F46+I46+P46+T46)/AM4*100</f>
        <v>40</v>
      </c>
      <c r="AN45" s="92">
        <f>(Z46)/AN4*100</f>
        <v>82.6086956521739</v>
      </c>
      <c r="AO45" s="92">
        <f>'Ввод ГП'!K15/AO4*100</f>
        <v>70</v>
      </c>
    </row>
    <row r="46" spans="3:30" ht="15.75">
      <c r="C46">
        <f>SUM('Ввод КР'!C9:C48)/$B$45</f>
        <v>0.43478260869565216</v>
      </c>
      <c r="D46">
        <f>SUM('Ввод КР'!D9:D48)/$B$45</f>
        <v>0.8260869565217391</v>
      </c>
      <c r="E46">
        <f>SUM('Ввод КР'!E9:E48)/$B$45</f>
        <v>0.34782608695652173</v>
      </c>
      <c r="F46">
        <f>SUM('Ввод КР'!F9:F48)/$B$45</f>
        <v>0.9130434782608695</v>
      </c>
      <c r="G46">
        <f>SUM('Ввод КР'!G9:G48)/$B$45</f>
        <v>0.9130434782608695</v>
      </c>
      <c r="H46">
        <f>SUM('Ввод КР'!H9:H48)/$B$45</f>
        <v>0.8260869565217391</v>
      </c>
      <c r="I46">
        <f>SUM('Ввод КР'!I9:I48)/$B$45</f>
        <v>0.6086956521739131</v>
      </c>
      <c r="J46">
        <f>SUM('Ввод КР'!J9:J48)/$B$45</f>
        <v>0.9130434782608695</v>
      </c>
      <c r="K46">
        <f>SUM('Ввод КР'!K9:K48)/$B$45</f>
        <v>0.9565217391304348</v>
      </c>
      <c r="L46">
        <f>SUM('Ввод КР'!L9:L48)/$B$45</f>
        <v>0.9565217391304348</v>
      </c>
      <c r="M46">
        <f>SUM('Ввод КР'!M9:M48)/$B$45</f>
        <v>0.8695652173913043</v>
      </c>
      <c r="N46">
        <f>SUM('Ввод КР'!N9:N48)/$B$45</f>
        <v>0.9130434782608695</v>
      </c>
      <c r="O46">
        <f>SUM('Ввод КР'!O9:O48)/$B$45</f>
        <v>1</v>
      </c>
      <c r="P46">
        <f>SUM('Ввод КР'!P9:P48)/$B$45</f>
        <v>0.08695652173913043</v>
      </c>
      <c r="Q46">
        <f>SUM('Ввод КР'!Q9:Q48)/$B$45</f>
        <v>0.6956521739130435</v>
      </c>
      <c r="R46">
        <f>SUM('Ввод КР'!R9:R48)/$B$45</f>
        <v>0.8260869565217391</v>
      </c>
      <c r="S46">
        <f>SUM('Ввод КР'!S9:S48)/$B$45</f>
        <v>0.8260869565217391</v>
      </c>
      <c r="T46">
        <f>SUM('Ввод КР'!T9:T48)/$B$45</f>
        <v>0.043478260869565216</v>
      </c>
      <c r="U46">
        <f>SUM('Ввод КР'!U9:U48)/$B$45</f>
        <v>0.8260869565217391</v>
      </c>
      <c r="V46">
        <f>SUM('Ввод КР'!V9:V48)/$B$45</f>
        <v>0.8260869565217391</v>
      </c>
      <c r="W46">
        <f>SUM('Ввод КР'!W9:W48)/$B$45</f>
        <v>0.7391304347826086</v>
      </c>
      <c r="X46">
        <f>SUM('Ввод КР'!X9:X48)/$B$45</f>
        <v>0.8260869565217391</v>
      </c>
      <c r="Y46">
        <f>SUM('Ввод КР'!Y9:Y48)/$B$45</f>
        <v>0.9130434782608695</v>
      </c>
      <c r="Z46">
        <f>SUM('Ввод КР'!Z9:Z48)/$B$45</f>
        <v>0.8260869565217391</v>
      </c>
      <c r="AA46">
        <f>SUM('Ввод КР'!AA9:AA48)/$B$45</f>
        <v>0.782608695652174</v>
      </c>
      <c r="AB46">
        <f>SUM('Ввод КР'!AB9:AB48)/$B$45</f>
        <v>0</v>
      </c>
      <c r="AC46">
        <f>SUM('Ввод КР'!AC9:AC48)/$B$45</f>
        <v>0</v>
      </c>
      <c r="AD46">
        <f>SUM('Ввод КР'!AD9:AD48)/$B$45</f>
        <v>0</v>
      </c>
    </row>
    <row r="48" spans="31:41" ht="15.75">
      <c r="AE48" s="140" t="s">
        <v>44</v>
      </c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</row>
    <row r="49" spans="2:41" ht="15.75" outlineLevel="1">
      <c r="B49" t="str">
        <f>CONCATENATE('Ввод КР'!C3,", ",'Ввод КР'!L3,'Ввод КР'!M3," класс, ",'Ввод КР'!T3)</f>
        <v>МОУ гимназия № 18 г.Рыбинск, 5Б класс, 07.05.2014</v>
      </c>
      <c r="AE49" s="54">
        <v>1</v>
      </c>
      <c r="AF49" s="54">
        <v>6</v>
      </c>
      <c r="AG49" s="54">
        <v>8</v>
      </c>
      <c r="AH49" s="54">
        <v>12</v>
      </c>
      <c r="AI49" s="54">
        <v>7</v>
      </c>
      <c r="AJ49" s="54">
        <v>11</v>
      </c>
      <c r="AK49" s="54">
        <v>2</v>
      </c>
      <c r="AL49" s="54">
        <v>3</v>
      </c>
      <c r="AM49" s="54">
        <v>4</v>
      </c>
      <c r="AN49" s="54">
        <v>9</v>
      </c>
      <c r="AO49" s="54">
        <v>10</v>
      </c>
    </row>
    <row r="50" spans="31:41" ht="15.75" outlineLevel="1">
      <c r="AE50" s="55">
        <f>AE45</f>
        <v>97.10144927536231</v>
      </c>
      <c r="AF50" s="55">
        <f>AI45</f>
        <v>71.73913043478261</v>
      </c>
      <c r="AG50" s="55">
        <f>AK45</f>
        <v>78.51662404092069</v>
      </c>
      <c r="AH50" s="55">
        <f>AO45</f>
        <v>70</v>
      </c>
      <c r="AI50" s="55">
        <f>AJ45</f>
        <v>82.6086956521739</v>
      </c>
      <c r="AJ50" s="55">
        <f>AN45</f>
        <v>82.6086956521739</v>
      </c>
      <c r="AK50" s="55">
        <f>AF45</f>
        <v>70.2608695652174</v>
      </c>
      <c r="AL50" s="55">
        <f>AG45</f>
        <v>70</v>
      </c>
      <c r="AM50" s="55">
        <f>AH45</f>
        <v>78.26086956521739</v>
      </c>
      <c r="AN50" s="55">
        <f>AL45</f>
        <v>91.80124223602483</v>
      </c>
      <c r="AO50" s="55">
        <f>AM45</f>
        <v>40</v>
      </c>
    </row>
    <row r="51" spans="2:18" ht="15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ht="19.5" customHeight="1">
      <c r="B52" s="49"/>
    </row>
  </sheetData>
  <sheetProtection password="E036" sheet="1"/>
  <mergeCells count="15">
    <mergeCell ref="AB1:AD1"/>
    <mergeCell ref="AB2:AB4"/>
    <mergeCell ref="AC2:AC4"/>
    <mergeCell ref="AD2:AD4"/>
    <mergeCell ref="AE48:AO48"/>
    <mergeCell ref="A1:A4"/>
    <mergeCell ref="B1:B4"/>
    <mergeCell ref="C1:Z1"/>
    <mergeCell ref="C2:I2"/>
    <mergeCell ref="J2:L2"/>
    <mergeCell ref="M2:P2"/>
    <mergeCell ref="Q2:R2"/>
    <mergeCell ref="V2:X2"/>
    <mergeCell ref="Y2:Z2"/>
    <mergeCell ref="S2:U2"/>
  </mergeCells>
  <printOptions/>
  <pageMargins left="0.75" right="0.75" top="1" bottom="1" header="0.5" footer="0.5"/>
  <pageSetup orientation="portrait" paperSize="9"/>
  <ignoredErrors>
    <ignoredError sqref="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00390625" defaultRowHeight="15.75"/>
  <cols>
    <col min="1" max="1" width="6.625" style="0" customWidth="1"/>
    <col min="2" max="2" width="40.00390625" style="0" customWidth="1"/>
    <col min="3" max="3" width="7.50390625" style="0" customWidth="1"/>
    <col min="4" max="4" width="7.875" style="0" customWidth="1"/>
    <col min="5" max="5" width="7.75390625" style="0" customWidth="1"/>
    <col min="6" max="6" width="7.25390625" style="0" customWidth="1"/>
    <col min="7" max="7" width="7.375" style="0" customWidth="1"/>
    <col min="8" max="8" width="7.00390625" style="0" customWidth="1"/>
    <col min="9" max="9" width="7.25390625" style="0" customWidth="1"/>
    <col min="10" max="10" width="7.375" style="0" customWidth="1"/>
    <col min="11" max="11" width="10.75390625" style="0" customWidth="1"/>
    <col min="12" max="12" width="10.625" style="0" customWidth="1"/>
  </cols>
  <sheetData>
    <row r="1" spans="1:12" ht="18.75">
      <c r="A1" s="141" t="s">
        <v>38</v>
      </c>
      <c r="B1" s="141"/>
      <c r="C1" s="141"/>
      <c r="D1" s="141"/>
      <c r="E1" s="141"/>
      <c r="F1" s="141"/>
      <c r="G1" s="141"/>
      <c r="H1" s="141"/>
      <c r="I1" s="141"/>
      <c r="J1" s="141"/>
      <c r="K1" s="56"/>
      <c r="L1" s="57" t="s">
        <v>45</v>
      </c>
    </row>
    <row r="3" spans="2:12" ht="15.75">
      <c r="B3" s="2" t="s">
        <v>4</v>
      </c>
      <c r="C3" s="144" t="str">
        <f>'Ввод КР'!C3:I3</f>
        <v>МОУ гимназия № 18 г.Рыбинск</v>
      </c>
      <c r="D3" s="144"/>
      <c r="E3" s="144"/>
      <c r="F3" s="144"/>
      <c r="G3" s="2" t="s">
        <v>5</v>
      </c>
      <c r="H3" s="3">
        <v>5</v>
      </c>
      <c r="I3" s="39" t="str">
        <f>'Ввод КР'!M3</f>
        <v>Б</v>
      </c>
      <c r="J3" s="142" t="s">
        <v>39</v>
      </c>
      <c r="K3" s="143"/>
      <c r="L3" s="6">
        <v>5</v>
      </c>
    </row>
    <row r="4" spans="2:3" ht="15.75">
      <c r="B4" s="30"/>
      <c r="C4" s="31"/>
    </row>
    <row r="5" spans="1:12" ht="36" customHeight="1">
      <c r="A5" s="148" t="s">
        <v>10</v>
      </c>
      <c r="B5" s="148" t="s">
        <v>23</v>
      </c>
      <c r="C5" s="149" t="s">
        <v>24</v>
      </c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1" customHeight="1">
      <c r="A6" s="148"/>
      <c r="B6" s="148"/>
      <c r="C6" s="145" t="s">
        <v>25</v>
      </c>
      <c r="D6" s="145" t="s">
        <v>26</v>
      </c>
      <c r="E6" s="145" t="s">
        <v>27</v>
      </c>
      <c r="F6" s="145" t="s">
        <v>28</v>
      </c>
      <c r="G6" s="145" t="s">
        <v>34</v>
      </c>
      <c r="H6" s="145" t="s">
        <v>35</v>
      </c>
      <c r="I6" s="145" t="s">
        <v>36</v>
      </c>
      <c r="J6" s="145" t="s">
        <v>37</v>
      </c>
      <c r="K6" s="147" t="s">
        <v>48</v>
      </c>
      <c r="L6" s="147" t="s">
        <v>40</v>
      </c>
    </row>
    <row r="7" spans="1:12" ht="16.5" customHeight="1">
      <c r="A7" s="148"/>
      <c r="B7" s="148"/>
      <c r="C7" s="146"/>
      <c r="D7" s="146"/>
      <c r="E7" s="146"/>
      <c r="F7" s="146"/>
      <c r="G7" s="146"/>
      <c r="H7" s="146"/>
      <c r="I7" s="146"/>
      <c r="J7" s="146"/>
      <c r="K7" s="147"/>
      <c r="L7" s="147"/>
    </row>
    <row r="8" spans="1:12" ht="20.25" customHeight="1">
      <c r="A8" s="33" t="s">
        <v>29</v>
      </c>
      <c r="B8" s="34" t="s">
        <v>64</v>
      </c>
      <c r="C8" s="40">
        <v>2</v>
      </c>
      <c r="D8" s="40">
        <v>2</v>
      </c>
      <c r="E8" s="40">
        <v>2</v>
      </c>
      <c r="F8" s="40">
        <v>2</v>
      </c>
      <c r="G8" s="40">
        <v>2</v>
      </c>
      <c r="H8" s="40"/>
      <c r="I8" s="40"/>
      <c r="J8" s="40"/>
      <c r="K8" s="50">
        <f aca="true" t="shared" si="0" ref="K8:K17">IF($L$3&gt;0,SUM(C8:J8)/$L$3,0)</f>
        <v>2</v>
      </c>
      <c r="L8" s="47">
        <f aca="true" t="shared" si="1" ref="L8:L16">K8/2*100</f>
        <v>100</v>
      </c>
    </row>
    <row r="9" spans="1:12" ht="18" customHeight="1">
      <c r="A9" s="33" t="s">
        <v>30</v>
      </c>
      <c r="B9" s="34" t="s">
        <v>65</v>
      </c>
      <c r="C9" s="40">
        <v>2</v>
      </c>
      <c r="D9" s="40">
        <v>2</v>
      </c>
      <c r="E9" s="40">
        <v>2</v>
      </c>
      <c r="F9" s="40">
        <v>2</v>
      </c>
      <c r="G9" s="40">
        <v>2</v>
      </c>
      <c r="H9" s="40"/>
      <c r="I9" s="40"/>
      <c r="J9" s="40"/>
      <c r="K9" s="50">
        <f t="shared" si="0"/>
        <v>2</v>
      </c>
      <c r="L9" s="47">
        <f t="shared" si="1"/>
        <v>100</v>
      </c>
    </row>
    <row r="10" spans="1:12" ht="22.5" customHeight="1">
      <c r="A10" s="33" t="s">
        <v>31</v>
      </c>
      <c r="B10" s="34" t="s">
        <v>66</v>
      </c>
      <c r="C10" s="40">
        <v>1</v>
      </c>
      <c r="D10" s="40">
        <v>2</v>
      </c>
      <c r="E10" s="40">
        <v>1</v>
      </c>
      <c r="F10" s="40">
        <v>2</v>
      </c>
      <c r="G10" s="40">
        <v>2</v>
      </c>
      <c r="H10" s="40"/>
      <c r="I10" s="40"/>
      <c r="J10" s="40"/>
      <c r="K10" s="50">
        <f t="shared" si="0"/>
        <v>1.6</v>
      </c>
      <c r="L10" s="47">
        <f t="shared" si="1"/>
        <v>80</v>
      </c>
    </row>
    <row r="11" spans="1:12" ht="18" customHeight="1">
      <c r="A11" s="33" t="s">
        <v>32</v>
      </c>
      <c r="B11" s="34" t="s">
        <v>67</v>
      </c>
      <c r="C11" s="40">
        <v>1</v>
      </c>
      <c r="D11" s="40">
        <v>1</v>
      </c>
      <c r="E11" s="40">
        <v>1</v>
      </c>
      <c r="F11" s="40">
        <v>1</v>
      </c>
      <c r="G11" s="40">
        <v>2</v>
      </c>
      <c r="H11" s="40"/>
      <c r="I11" s="40"/>
      <c r="J11" s="40"/>
      <c r="K11" s="50">
        <f t="shared" si="0"/>
        <v>1.2</v>
      </c>
      <c r="L11" s="47">
        <f t="shared" si="1"/>
        <v>60</v>
      </c>
    </row>
    <row r="12" spans="1:12" ht="18.75" customHeight="1">
      <c r="A12" s="33" t="s">
        <v>33</v>
      </c>
      <c r="B12" s="34" t="s">
        <v>68</v>
      </c>
      <c r="C12" s="40">
        <v>2</v>
      </c>
      <c r="D12" s="40">
        <v>2</v>
      </c>
      <c r="E12" s="40">
        <v>2</v>
      </c>
      <c r="F12" s="40">
        <v>2</v>
      </c>
      <c r="G12" s="40">
        <v>2</v>
      </c>
      <c r="H12" s="40"/>
      <c r="I12" s="40"/>
      <c r="J12" s="40"/>
      <c r="K12" s="50">
        <f t="shared" si="0"/>
        <v>2</v>
      </c>
      <c r="L12" s="47">
        <f t="shared" si="1"/>
        <v>100</v>
      </c>
    </row>
    <row r="13" spans="1:12" ht="18.75" customHeight="1">
      <c r="A13" s="82" t="s">
        <v>69</v>
      </c>
      <c r="B13" s="83" t="s">
        <v>70</v>
      </c>
      <c r="C13" s="40">
        <v>2</v>
      </c>
      <c r="D13" s="40">
        <v>2</v>
      </c>
      <c r="E13" s="40">
        <v>2</v>
      </c>
      <c r="F13" s="40">
        <v>2</v>
      </c>
      <c r="G13" s="40">
        <v>2</v>
      </c>
      <c r="H13" s="40"/>
      <c r="I13" s="40"/>
      <c r="J13" s="40"/>
      <c r="K13" s="50">
        <f>IF($L$3&gt;0,SUM(C13:J13)/$L$3,0)</f>
        <v>2</v>
      </c>
      <c r="L13" s="47">
        <f t="shared" si="1"/>
        <v>100</v>
      </c>
    </row>
    <row r="14" spans="1:12" ht="18.75" customHeight="1">
      <c r="A14" s="82" t="s">
        <v>71</v>
      </c>
      <c r="B14" s="83" t="s">
        <v>72</v>
      </c>
      <c r="C14" s="40">
        <v>2</v>
      </c>
      <c r="D14" s="40">
        <v>2</v>
      </c>
      <c r="E14" s="40">
        <v>1</v>
      </c>
      <c r="F14" s="40">
        <v>2</v>
      </c>
      <c r="G14" s="40">
        <v>1</v>
      </c>
      <c r="H14" s="40"/>
      <c r="I14" s="40"/>
      <c r="J14" s="40"/>
      <c r="K14" s="50">
        <f>IF($L$3&gt;0,SUM(C14:J14)/$L$3,0)</f>
        <v>1.6</v>
      </c>
      <c r="L14" s="47">
        <f t="shared" si="1"/>
        <v>80</v>
      </c>
    </row>
    <row r="15" spans="1:12" ht="18.75" customHeight="1">
      <c r="A15" s="22" t="s">
        <v>29</v>
      </c>
      <c r="B15" s="52" t="s">
        <v>73</v>
      </c>
      <c r="C15" s="40">
        <v>2</v>
      </c>
      <c r="D15" s="40">
        <v>1</v>
      </c>
      <c r="E15" s="40">
        <v>1</v>
      </c>
      <c r="F15" s="40">
        <v>1</v>
      </c>
      <c r="G15" s="40">
        <v>2</v>
      </c>
      <c r="H15" s="40"/>
      <c r="I15" s="40"/>
      <c r="J15" s="40"/>
      <c r="K15" s="50">
        <f>IF($L$3&gt;0,SUM(C15:J15)/$L$3,0)</f>
        <v>1.4</v>
      </c>
      <c r="L15" s="47">
        <f t="shared" si="1"/>
        <v>70</v>
      </c>
    </row>
    <row r="16" spans="1:12" ht="18.75" customHeight="1">
      <c r="A16" s="22" t="s">
        <v>30</v>
      </c>
      <c r="B16" s="52" t="s">
        <v>74</v>
      </c>
      <c r="C16" s="40">
        <v>2</v>
      </c>
      <c r="D16" s="40">
        <v>2</v>
      </c>
      <c r="E16" s="40">
        <v>1</v>
      </c>
      <c r="F16" s="40">
        <v>1</v>
      </c>
      <c r="G16" s="40">
        <v>2</v>
      </c>
      <c r="H16" s="40"/>
      <c r="I16" s="40"/>
      <c r="J16" s="40"/>
      <c r="K16" s="50">
        <f>IF($L$3&gt;0,SUM(C16:J16)/$L$3,0)</f>
        <v>1.6</v>
      </c>
      <c r="L16" s="47">
        <f t="shared" si="1"/>
        <v>80</v>
      </c>
    </row>
    <row r="17" spans="1:12" ht="21" customHeight="1">
      <c r="A17" s="148" t="s">
        <v>42</v>
      </c>
      <c r="B17" s="148"/>
      <c r="C17" s="32">
        <f>SUM(C8:C16)</f>
        <v>16</v>
      </c>
      <c r="D17" s="32">
        <f aca="true" t="shared" si="2" ref="D17:J17">SUM(D8:D16)</f>
        <v>16</v>
      </c>
      <c r="E17" s="32">
        <f t="shared" si="2"/>
        <v>13</v>
      </c>
      <c r="F17" s="32">
        <f t="shared" si="2"/>
        <v>15</v>
      </c>
      <c r="G17" s="32">
        <f t="shared" si="2"/>
        <v>17</v>
      </c>
      <c r="H17" s="32">
        <f t="shared" si="2"/>
        <v>0</v>
      </c>
      <c r="I17" s="32">
        <f t="shared" si="2"/>
        <v>0</v>
      </c>
      <c r="J17" s="32">
        <f t="shared" si="2"/>
        <v>0</v>
      </c>
      <c r="K17" s="50">
        <f t="shared" si="0"/>
        <v>15.4</v>
      </c>
      <c r="L17" s="47">
        <f>K17/18*100</f>
        <v>85.55555555555556</v>
      </c>
    </row>
    <row r="18" spans="1:12" ht="31.5" customHeight="1">
      <c r="A18" s="149" t="s">
        <v>41</v>
      </c>
      <c r="B18" s="149"/>
      <c r="C18" s="51">
        <f aca="true" t="shared" si="3" ref="C18:K18">C17/18*100</f>
        <v>88.88888888888889</v>
      </c>
      <c r="D18" s="51">
        <f t="shared" si="3"/>
        <v>88.88888888888889</v>
      </c>
      <c r="E18" s="51">
        <f t="shared" si="3"/>
        <v>72.22222222222221</v>
      </c>
      <c r="F18" s="51">
        <f t="shared" si="3"/>
        <v>83.33333333333334</v>
      </c>
      <c r="G18" s="51">
        <f t="shared" si="3"/>
        <v>94.44444444444444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85.55555555555556</v>
      </c>
      <c r="L18" s="43"/>
    </row>
    <row r="20" ht="18" customHeight="1"/>
    <row r="21" spans="2:3" ht="18" customHeight="1">
      <c r="B21" s="42" t="s">
        <v>64</v>
      </c>
      <c r="C21" s="41">
        <f aca="true" t="shared" si="4" ref="C21:C29">L8</f>
        <v>100</v>
      </c>
    </row>
    <row r="22" spans="2:3" ht="17.25" customHeight="1">
      <c r="B22" s="42" t="s">
        <v>65</v>
      </c>
      <c r="C22" s="41">
        <f t="shared" si="4"/>
        <v>100</v>
      </c>
    </row>
    <row r="23" spans="2:3" ht="18.75" customHeight="1">
      <c r="B23" s="42" t="s">
        <v>66</v>
      </c>
      <c r="C23" s="41">
        <f t="shared" si="4"/>
        <v>80</v>
      </c>
    </row>
    <row r="24" spans="2:3" ht="18" customHeight="1">
      <c r="B24" s="42" t="s">
        <v>67</v>
      </c>
      <c r="C24" s="41">
        <f t="shared" si="4"/>
        <v>60</v>
      </c>
    </row>
    <row r="25" spans="2:3" ht="15.75">
      <c r="B25" s="42" t="s">
        <v>68</v>
      </c>
      <c r="C25" s="41">
        <f t="shared" si="4"/>
        <v>100</v>
      </c>
    </row>
    <row r="26" spans="2:3" ht="15.75">
      <c r="B26" s="42" t="s">
        <v>70</v>
      </c>
      <c r="C26" s="41">
        <f t="shared" si="4"/>
        <v>100</v>
      </c>
    </row>
    <row r="27" spans="2:3" ht="15.75">
      <c r="B27" s="42" t="s">
        <v>72</v>
      </c>
      <c r="C27" s="41">
        <f t="shared" si="4"/>
        <v>80</v>
      </c>
    </row>
    <row r="28" spans="2:3" ht="15.75">
      <c r="B28" s="84" t="s">
        <v>73</v>
      </c>
      <c r="C28" s="41">
        <f t="shared" si="4"/>
        <v>70</v>
      </c>
    </row>
    <row r="29" spans="2:3" ht="15.75">
      <c r="B29" s="84" t="s">
        <v>74</v>
      </c>
      <c r="C29" s="41">
        <f t="shared" si="4"/>
        <v>80</v>
      </c>
    </row>
  </sheetData>
  <sheetProtection password="E036" sheet="1"/>
  <mergeCells count="18">
    <mergeCell ref="L6:L7"/>
    <mergeCell ref="H6:H7"/>
    <mergeCell ref="A17:B17"/>
    <mergeCell ref="A18:B18"/>
    <mergeCell ref="F6:F7"/>
    <mergeCell ref="G6:G7"/>
    <mergeCell ref="A5:A7"/>
    <mergeCell ref="B5:B7"/>
    <mergeCell ref="C5:L5"/>
    <mergeCell ref="A1:J1"/>
    <mergeCell ref="J3:K3"/>
    <mergeCell ref="C3:F3"/>
    <mergeCell ref="I6:I7"/>
    <mergeCell ref="J6:J7"/>
    <mergeCell ref="E6:E7"/>
    <mergeCell ref="K6:K7"/>
    <mergeCell ref="C6:C7"/>
    <mergeCell ref="D6:D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Администрация</cp:lastModifiedBy>
  <cp:lastPrinted>2013-11-15T06:52:46Z</cp:lastPrinted>
  <dcterms:created xsi:type="dcterms:W3CDTF">2013-04-04T06:13:30Z</dcterms:created>
  <dcterms:modified xsi:type="dcterms:W3CDTF">2014-05-07T10:29:17Z</dcterms:modified>
  <cp:category/>
  <cp:version/>
  <cp:contentType/>
  <cp:contentStatus/>
</cp:coreProperties>
</file>